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05" windowWidth="23715" windowHeight="12345" tabRatio="802" activeTab="1"/>
  </bookViews>
  <sheets>
    <sheet name="Introductory remark" sheetId="10" r:id="rId1"/>
    <sheet name="Particle map" sheetId="1" r:id="rId2"/>
    <sheet name="Configs" sheetId="3" r:id="rId3"/>
    <sheet name="Quark excitation u_d" sheetId="2" r:id="rId4"/>
    <sheet name="Quark excitation C" sheetId="4" r:id="rId5"/>
    <sheet name="Quark excitation B" sheetId="6" r:id="rId6"/>
    <sheet name="Quark excitation T" sheetId="7" r:id="rId7"/>
    <sheet name="Quark excitation S" sheetId="9" r:id="rId8"/>
  </sheets>
  <calcPr calcId="125725"/>
</workbook>
</file>

<file path=xl/calcChain.xml><?xml version="1.0" encoding="utf-8"?>
<calcChain xmlns="http://schemas.openxmlformats.org/spreadsheetml/2006/main">
  <c r="H47" i="1"/>
  <c r="H107"/>
  <c r="H89"/>
  <c r="H88"/>
  <c r="H84"/>
  <c r="J80"/>
  <c r="H570"/>
  <c r="H569"/>
  <c r="H568"/>
  <c r="H567"/>
  <c r="H566"/>
  <c r="H565"/>
  <c r="H564"/>
  <c r="H563"/>
  <c r="H562"/>
  <c r="H561"/>
  <c r="H560"/>
  <c r="H558"/>
  <c r="H557"/>
  <c r="H556"/>
  <c r="H555"/>
  <c r="H554"/>
  <c r="H553"/>
  <c r="H552"/>
  <c r="H551"/>
  <c r="H550"/>
  <c r="H549"/>
  <c r="H548"/>
  <c r="H546"/>
  <c r="H537"/>
  <c r="H536"/>
  <c r="H535"/>
  <c r="H534"/>
  <c r="H533"/>
  <c r="H532"/>
  <c r="H531"/>
  <c r="H530"/>
  <c r="H529"/>
  <c r="H528"/>
  <c r="H527"/>
  <c r="J352"/>
  <c r="J353"/>
  <c r="J354"/>
  <c r="J355"/>
  <c r="J356"/>
  <c r="J357"/>
  <c r="J358"/>
  <c r="J359"/>
  <c r="J360"/>
  <c r="J361"/>
  <c r="J362"/>
  <c r="J363"/>
  <c r="J364"/>
  <c r="J365"/>
  <c r="J366"/>
  <c r="J367"/>
  <c r="J368"/>
  <c r="J369"/>
  <c r="J370"/>
  <c r="J371"/>
  <c r="J372"/>
  <c r="J373"/>
  <c r="J374"/>
  <c r="J375"/>
  <c r="J376"/>
  <c r="J377"/>
  <c r="J378"/>
  <c r="J379"/>
  <c r="J380"/>
  <c r="J381"/>
  <c r="J382"/>
  <c r="J383"/>
  <c r="J384"/>
  <c r="J385"/>
  <c r="J386"/>
  <c r="J387"/>
  <c r="J388"/>
  <c r="J351"/>
  <c r="H264"/>
  <c r="H263"/>
  <c r="H262"/>
  <c r="H261"/>
  <c r="H260"/>
  <c r="H259"/>
  <c r="H258"/>
  <c r="H257"/>
  <c r="H256"/>
  <c r="H255"/>
  <c r="H254"/>
  <c r="H253"/>
  <c r="H252"/>
  <c r="H277"/>
  <c r="H276"/>
  <c r="H275"/>
  <c r="H274"/>
  <c r="H273"/>
  <c r="H272"/>
  <c r="H271"/>
  <c r="H270"/>
  <c r="H269"/>
  <c r="H268"/>
  <c r="H267"/>
  <c r="H266"/>
  <c r="H265"/>
  <c r="F266"/>
  <c r="C74" i="9"/>
  <c r="F267" i="1" s="1"/>
  <c r="C75" i="9"/>
  <c r="F268" i="1" s="1"/>
  <c r="C76" i="9"/>
  <c r="F269" i="1" s="1"/>
  <c r="C77" i="9"/>
  <c r="F270" i="1" s="1"/>
  <c r="C78" i="9"/>
  <c r="F271" i="1" s="1"/>
  <c r="C79" i="9"/>
  <c r="F259" i="1" s="1"/>
  <c r="C80" i="9"/>
  <c r="F273" i="1" s="1"/>
  <c r="C81" i="9"/>
  <c r="F274" i="1" s="1"/>
  <c r="C82" i="9"/>
  <c r="F275" i="1" s="1"/>
  <c r="C83" i="9"/>
  <c r="F276" i="1" s="1"/>
  <c r="C84" i="9"/>
  <c r="F277" i="1" s="1"/>
  <c r="C73" i="9"/>
  <c r="F253" i="1" s="1"/>
  <c r="C72" i="9"/>
  <c r="F265" i="1" s="1"/>
  <c r="H516"/>
  <c r="H517"/>
  <c r="H518"/>
  <c r="H519"/>
  <c r="H520"/>
  <c r="H521"/>
  <c r="H522"/>
  <c r="H523"/>
  <c r="H524"/>
  <c r="H525"/>
  <c r="G517"/>
  <c r="G518"/>
  <c r="G522"/>
  <c r="C65" i="6"/>
  <c r="C66"/>
  <c r="G519" i="1" s="1"/>
  <c r="C67" i="6"/>
  <c r="G520" i="1" s="1"/>
  <c r="C68" i="6"/>
  <c r="G521" i="1" s="1"/>
  <c r="C69" i="6"/>
  <c r="C70"/>
  <c r="G523" i="1" s="1"/>
  <c r="C71" i="6"/>
  <c r="G524" i="1" s="1"/>
  <c r="C72" i="6"/>
  <c r="G525" i="1" s="1"/>
  <c r="C73" i="6"/>
  <c r="C64"/>
  <c r="C63"/>
  <c r="G516" i="1" s="1"/>
  <c r="H515"/>
  <c r="H514"/>
  <c r="H513"/>
  <c r="H512"/>
  <c r="H511"/>
  <c r="H510"/>
  <c r="H509"/>
  <c r="H508"/>
  <c r="H507"/>
  <c r="H506"/>
  <c r="H505"/>
  <c r="C51" i="6"/>
  <c r="G507" i="1" s="1"/>
  <c r="C52" i="6"/>
  <c r="G508" i="1" s="1"/>
  <c r="C53" i="6"/>
  <c r="G509" i="1" s="1"/>
  <c r="C54" i="6"/>
  <c r="G510" i="1" s="1"/>
  <c r="C55" i="6"/>
  <c r="G511" i="1" s="1"/>
  <c r="C56" i="6"/>
  <c r="G512" i="1" s="1"/>
  <c r="C57" i="6"/>
  <c r="G513" i="1" s="1"/>
  <c r="C58" i="6"/>
  <c r="G514" i="1" s="1"/>
  <c r="C59" i="6"/>
  <c r="G515" i="1" s="1"/>
  <c r="C50" i="6"/>
  <c r="G506" i="1" s="1"/>
  <c r="C49" i="6"/>
  <c r="G505" i="1" s="1"/>
  <c r="H504"/>
  <c r="H503"/>
  <c r="H502"/>
  <c r="H501"/>
  <c r="H500"/>
  <c r="H499"/>
  <c r="H498"/>
  <c r="H497"/>
  <c r="H496"/>
  <c r="H495"/>
  <c r="H494"/>
  <c r="H493"/>
  <c r="H492"/>
  <c r="H491"/>
  <c r="H490"/>
  <c r="H489"/>
  <c r="H488"/>
  <c r="H487"/>
  <c r="H486"/>
  <c r="H485"/>
  <c r="H484"/>
  <c r="H483"/>
  <c r="H462"/>
  <c r="H463"/>
  <c r="H464"/>
  <c r="H465"/>
  <c r="H466"/>
  <c r="H467"/>
  <c r="H468"/>
  <c r="H469"/>
  <c r="H470"/>
  <c r="H471"/>
  <c r="H472"/>
  <c r="H473"/>
  <c r="H474"/>
  <c r="H475"/>
  <c r="H476"/>
  <c r="H477"/>
  <c r="H478"/>
  <c r="H479"/>
  <c r="H480"/>
  <c r="H481"/>
  <c r="H461"/>
  <c r="H459"/>
  <c r="H458"/>
  <c r="H457"/>
  <c r="H456"/>
  <c r="H455"/>
  <c r="H454"/>
  <c r="H453"/>
  <c r="H452"/>
  <c r="H451"/>
  <c r="H450"/>
  <c r="H449"/>
  <c r="H447"/>
  <c r="H446"/>
  <c r="H445"/>
  <c r="C79" i="6"/>
  <c r="C80"/>
  <c r="C81"/>
  <c r="C82"/>
  <c r="C83"/>
  <c r="C84"/>
  <c r="C85"/>
  <c r="C86"/>
  <c r="C87"/>
  <c r="C78"/>
  <c r="C77"/>
  <c r="G437" i="1" s="1"/>
  <c r="H444"/>
  <c r="H443"/>
  <c r="H442"/>
  <c r="H441"/>
  <c r="H440"/>
  <c r="H439"/>
  <c r="H438"/>
  <c r="H437"/>
  <c r="H436"/>
  <c r="H435"/>
  <c r="C37" i="6"/>
  <c r="G496" i="1" s="1"/>
  <c r="C38" i="6"/>
  <c r="G497" i="1" s="1"/>
  <c r="C39" i="6"/>
  <c r="G498" i="1" s="1"/>
  <c r="C40" i="6"/>
  <c r="G428" i="1" s="1"/>
  <c r="C41" i="6"/>
  <c r="G500" i="1" s="1"/>
  <c r="C42" i="6"/>
  <c r="G430" i="1" s="1"/>
  <c r="C43" i="6"/>
  <c r="G431" i="1" s="1"/>
  <c r="C44" i="6"/>
  <c r="G432" i="1" s="1"/>
  <c r="C45" i="6"/>
  <c r="G433" i="1" s="1"/>
  <c r="C36" i="6"/>
  <c r="G424" i="1" s="1"/>
  <c r="C35" i="6"/>
  <c r="G423" i="1" s="1"/>
  <c r="H433"/>
  <c r="H432"/>
  <c r="H431"/>
  <c r="H430"/>
  <c r="H429"/>
  <c r="H428"/>
  <c r="H427"/>
  <c r="H426"/>
  <c r="H425"/>
  <c r="H424"/>
  <c r="H423"/>
  <c r="C17" i="3"/>
  <c r="C65" i="4" s="1"/>
  <c r="G345" i="1" s="1"/>
  <c r="C16" i="3"/>
  <c r="G314" i="1"/>
  <c r="G313"/>
  <c r="F313"/>
  <c r="F312"/>
  <c r="G312"/>
  <c r="G311"/>
  <c r="C79" i="4"/>
  <c r="C78"/>
  <c r="G300" i="1"/>
  <c r="G299"/>
  <c r="G308"/>
  <c r="G307"/>
  <c r="G304"/>
  <c r="G303"/>
  <c r="F310"/>
  <c r="F311"/>
  <c r="F306"/>
  <c r="F307"/>
  <c r="F302"/>
  <c r="F303"/>
  <c r="F298"/>
  <c r="F299"/>
  <c r="G296"/>
  <c r="G295"/>
  <c r="F294"/>
  <c r="F295"/>
  <c r="G292"/>
  <c r="G291"/>
  <c r="F290"/>
  <c r="G288"/>
  <c r="G287"/>
  <c r="F286"/>
  <c r="F287"/>
  <c r="C77" i="4"/>
  <c r="C76"/>
  <c r="C75"/>
  <c r="C74"/>
  <c r="C73"/>
  <c r="F291" i="1"/>
  <c r="C72" i="4"/>
  <c r="C98" i="9"/>
  <c r="G184" i="1" s="1"/>
  <c r="C97" i="9"/>
  <c r="G183" i="1" s="1"/>
  <c r="C96" i="9"/>
  <c r="G178" i="1" s="1"/>
  <c r="C95" i="9"/>
  <c r="G176" i="1" s="1"/>
  <c r="G151"/>
  <c r="C94" i="9"/>
  <c r="G171" i="1" s="1"/>
  <c r="C93" i="9"/>
  <c r="G169" i="1" s="1"/>
  <c r="C92" i="9"/>
  <c r="G134" i="1" s="1"/>
  <c r="C91" i="9"/>
  <c r="G133" i="1" s="1"/>
  <c r="C90" i="9"/>
  <c r="G156" i="1" s="1"/>
  <c r="C89" i="9"/>
  <c r="G154" i="1" s="1"/>
  <c r="J25"/>
  <c r="J26"/>
  <c r="J27"/>
  <c r="J28"/>
  <c r="J24"/>
  <c r="I40" i="3"/>
  <c r="I39"/>
  <c r="I38"/>
  <c r="I37"/>
  <c r="I36"/>
  <c r="J22" i="1"/>
  <c r="J18"/>
  <c r="J16"/>
  <c r="J14"/>
  <c r="I32" i="3"/>
  <c r="C48" i="9"/>
  <c r="G138" i="1" s="1"/>
  <c r="C49" i="9"/>
  <c r="G177" i="1" s="1"/>
  <c r="C52" i="9"/>
  <c r="G181" i="1" s="1"/>
  <c r="C53" i="9"/>
  <c r="G182" i="1" s="1"/>
  <c r="C40" i="9"/>
  <c r="G163" i="1" s="1"/>
  <c r="C41" i="9"/>
  <c r="C44"/>
  <c r="G174" i="1" s="1"/>
  <c r="C45" i="9"/>
  <c r="G175" i="1" s="1"/>
  <c r="C16" i="9"/>
  <c r="G125" i="1" s="1"/>
  <c r="C20" i="9"/>
  <c r="G127" i="1" s="1"/>
  <c r="C8" i="9"/>
  <c r="G123" i="1" s="1"/>
  <c r="C9" i="9"/>
  <c r="C12"/>
  <c r="C13"/>
  <c r="C17" i="6"/>
  <c r="F481" i="1" s="1"/>
  <c r="C12" i="6"/>
  <c r="G471" i="1" s="1"/>
  <c r="C16" i="6"/>
  <c r="G479" i="1" s="1"/>
  <c r="C48" i="4"/>
  <c r="G331" i="1" s="1"/>
  <c r="C52" i="4"/>
  <c r="G335" i="1" s="1"/>
  <c r="C47" i="4"/>
  <c r="G330" i="1" s="1"/>
  <c r="C46" i="4"/>
  <c r="G240" i="1" s="1"/>
  <c r="C17" i="4"/>
  <c r="G316" i="1" s="1"/>
  <c r="C9" i="4"/>
  <c r="G283" i="1" s="1"/>
  <c r="C12" i="4"/>
  <c r="F293" i="1" s="1"/>
  <c r="C13" i="4"/>
  <c r="F297" i="1" s="1"/>
  <c r="C16" i="4"/>
  <c r="G309" i="1" s="1"/>
  <c r="C8" i="4"/>
  <c r="F280" i="1" s="1"/>
  <c r="C22" i="2"/>
  <c r="C26"/>
  <c r="C21"/>
  <c r="I35" i="3"/>
  <c r="H421" i="1" s="1"/>
  <c r="I34" i="3"/>
  <c r="J19" i="1" s="1"/>
  <c r="I33" i="3"/>
  <c r="J15" i="1" s="1"/>
  <c r="C43" i="3"/>
  <c r="C42"/>
  <c r="C41"/>
  <c r="C40"/>
  <c r="C39"/>
  <c r="C54" i="4" s="1"/>
  <c r="G337" i="1" s="1"/>
  <c r="C38" i="3"/>
  <c r="C53" i="4" s="1"/>
  <c r="G336" i="1" s="1"/>
  <c r="C37" i="3"/>
  <c r="C36"/>
  <c r="C35"/>
  <c r="C50" i="4" s="1"/>
  <c r="G333" i="1" s="1"/>
  <c r="C34" i="3"/>
  <c r="C49" i="4" s="1"/>
  <c r="G332" i="1" s="1"/>
  <c r="C33" i="3"/>
  <c r="C32"/>
  <c r="I27"/>
  <c r="I26"/>
  <c r="I25"/>
  <c r="I24"/>
  <c r="I23"/>
  <c r="I22"/>
  <c r="C69" i="9" s="1"/>
  <c r="F251" i="1" s="1"/>
  <c r="I21" i="3"/>
  <c r="I20"/>
  <c r="I19"/>
  <c r="C8" i="7" s="1"/>
  <c r="F561" i="1" s="1"/>
  <c r="I18" i="3"/>
  <c r="I17"/>
  <c r="I16"/>
  <c r="C59" i="4" s="1"/>
  <c r="I15" i="3"/>
  <c r="I14"/>
  <c r="C29" i="4" s="1"/>
  <c r="I13" i="3"/>
  <c r="C14" i="4" s="1"/>
  <c r="G301" i="1" s="1"/>
  <c r="I12" i="3"/>
  <c r="I11"/>
  <c r="C11" i="2" s="1"/>
  <c r="D92" i="1" s="1"/>
  <c r="I10" i="3"/>
  <c r="C28"/>
  <c r="C37" i="9" s="1"/>
  <c r="G150" i="1" s="1"/>
  <c r="C27" i="3"/>
  <c r="C36" i="9" s="1"/>
  <c r="G168" i="1" s="1"/>
  <c r="C26" i="3"/>
  <c r="C51" i="9" s="1"/>
  <c r="G180" i="1" s="1"/>
  <c r="C25" i="3"/>
  <c r="C10" i="9" s="1"/>
  <c r="C23" i="3"/>
  <c r="C62" i="9" s="1"/>
  <c r="E205" i="1" s="1"/>
  <c r="C24" i="3"/>
  <c r="C17" i="9" s="1"/>
  <c r="C22" i="3"/>
  <c r="C47" i="9" s="1"/>
  <c r="G166" i="1" s="1"/>
  <c r="C21" i="3"/>
  <c r="C25" i="7" s="1"/>
  <c r="G553" i="1" s="1"/>
  <c r="C20" i="3"/>
  <c r="C17" i="7" s="1"/>
  <c r="F570" i="1" s="1"/>
  <c r="C19" i="3"/>
  <c r="C15"/>
  <c r="C41" i="4" s="1"/>
  <c r="G326" i="1" s="1"/>
  <c r="C18" i="3"/>
  <c r="C13" i="6" s="1"/>
  <c r="F473" i="1" s="1"/>
  <c r="C14" i="3"/>
  <c r="C26" i="4" s="1"/>
  <c r="C13" i="3"/>
  <c r="C15" i="4" s="1"/>
  <c r="F305" i="1" s="1"/>
  <c r="C10" i="3"/>
  <c r="C12"/>
  <c r="C28" i="2" s="1"/>
  <c r="C11" i="3"/>
  <c r="C9" i="2" s="1"/>
  <c r="D57" i="1" s="1"/>
  <c r="F257" l="1"/>
  <c r="G427"/>
  <c r="F456"/>
  <c r="G277"/>
  <c r="G269"/>
  <c r="E398"/>
  <c r="F401"/>
  <c r="F391"/>
  <c r="G392"/>
  <c r="G537"/>
  <c r="G561"/>
  <c r="F457"/>
  <c r="G270"/>
  <c r="E399"/>
  <c r="E401"/>
  <c r="F392"/>
  <c r="F532"/>
  <c r="G570"/>
  <c r="F458"/>
  <c r="F450"/>
  <c r="G271"/>
  <c r="F254"/>
  <c r="E400"/>
  <c r="E391"/>
  <c r="G396"/>
  <c r="F533"/>
  <c r="F459"/>
  <c r="F451"/>
  <c r="G272"/>
  <c r="E392"/>
  <c r="F396"/>
  <c r="G397"/>
  <c r="G532"/>
  <c r="G273"/>
  <c r="G265"/>
  <c r="F258"/>
  <c r="F397"/>
  <c r="G398"/>
  <c r="G533"/>
  <c r="G274"/>
  <c r="G266"/>
  <c r="F262"/>
  <c r="F398"/>
  <c r="G399"/>
  <c r="F536"/>
  <c r="E71"/>
  <c r="F454"/>
  <c r="G275"/>
  <c r="G267"/>
  <c r="G238"/>
  <c r="F252"/>
  <c r="E396"/>
  <c r="F399"/>
  <c r="G400"/>
  <c r="F537"/>
  <c r="F455"/>
  <c r="G276"/>
  <c r="G268"/>
  <c r="E397"/>
  <c r="F400"/>
  <c r="G401"/>
  <c r="G391"/>
  <c r="G536"/>
  <c r="F260"/>
  <c r="F272"/>
  <c r="F261"/>
  <c r="F263"/>
  <c r="F255"/>
  <c r="G164"/>
  <c r="F264"/>
  <c r="F256"/>
  <c r="G162"/>
  <c r="J396"/>
  <c r="F447"/>
  <c r="F440"/>
  <c r="G426"/>
  <c r="G429"/>
  <c r="G425"/>
  <c r="G446"/>
  <c r="G438"/>
  <c r="G473"/>
  <c r="G481"/>
  <c r="F470"/>
  <c r="F478"/>
  <c r="G503"/>
  <c r="G495"/>
  <c r="G447"/>
  <c r="G439"/>
  <c r="G472"/>
  <c r="G480"/>
  <c r="F471"/>
  <c r="F479"/>
  <c r="G504"/>
  <c r="G435"/>
  <c r="G440"/>
  <c r="G441"/>
  <c r="G442"/>
  <c r="G494"/>
  <c r="G499"/>
  <c r="G443"/>
  <c r="G444"/>
  <c r="G436"/>
  <c r="F472"/>
  <c r="F480"/>
  <c r="G501"/>
  <c r="G445"/>
  <c r="G474"/>
  <c r="G502"/>
  <c r="C25" i="4"/>
  <c r="C15" i="7"/>
  <c r="C61" i="9"/>
  <c r="H83" i="1"/>
  <c r="C12" i="2"/>
  <c r="G55" i="1" s="1"/>
  <c r="C7" i="4"/>
  <c r="C10"/>
  <c r="C42"/>
  <c r="G327" i="1" s="1"/>
  <c r="C43" i="4"/>
  <c r="G328" i="1" s="1"/>
  <c r="C14" i="6"/>
  <c r="C13" i="2"/>
  <c r="C29"/>
  <c r="C30"/>
  <c r="C11" i="4"/>
  <c r="C27"/>
  <c r="C34"/>
  <c r="G319" i="1" s="1"/>
  <c r="C35" i="4"/>
  <c r="G320" i="1" s="1"/>
  <c r="C51" i="4"/>
  <c r="G334" i="1" s="1"/>
  <c r="C15" i="6"/>
  <c r="C7" i="7"/>
  <c r="C9"/>
  <c r="C26"/>
  <c r="G554" i="1" s="1"/>
  <c r="C11" i="9"/>
  <c r="C18"/>
  <c r="G141" i="1" s="1"/>
  <c r="C25" i="9"/>
  <c r="G142" i="1" s="1"/>
  <c r="C33" i="9"/>
  <c r="G147" i="1" s="1"/>
  <c r="C39" i="9"/>
  <c r="G158" i="1" s="1"/>
  <c r="C57" i="9"/>
  <c r="F239" i="1" s="1"/>
  <c r="C63" i="9"/>
  <c r="F191" i="1" s="1"/>
  <c r="J17"/>
  <c r="H39"/>
  <c r="H102"/>
  <c r="H93"/>
  <c r="H82"/>
  <c r="H69"/>
  <c r="H104"/>
  <c r="H78"/>
  <c r="H86"/>
  <c r="H138"/>
  <c r="H127"/>
  <c r="H142"/>
  <c r="H150"/>
  <c r="H163"/>
  <c r="H174"/>
  <c r="H192"/>
  <c r="H210"/>
  <c r="H200"/>
  <c r="H179"/>
  <c r="H224"/>
  <c r="H232"/>
  <c r="H248"/>
  <c r="H240"/>
  <c r="H283"/>
  <c r="H311"/>
  <c r="H301"/>
  <c r="H292"/>
  <c r="H313"/>
  <c r="H323"/>
  <c r="H337"/>
  <c r="H329"/>
  <c r="C66" i="4"/>
  <c r="G346" i="1" s="1"/>
  <c r="H345"/>
  <c r="H414"/>
  <c r="H418"/>
  <c r="C29" i="6"/>
  <c r="H422" i="1"/>
  <c r="C33" i="4"/>
  <c r="G318" i="1" s="1"/>
  <c r="C10" i="7"/>
  <c r="C27"/>
  <c r="G555" i="1" s="1"/>
  <c r="C19" i="9"/>
  <c r="C26"/>
  <c r="G157" i="1" s="1"/>
  <c r="C34" i="9"/>
  <c r="G148" i="1" s="1"/>
  <c r="C64" i="9"/>
  <c r="H40" i="1"/>
  <c r="H51"/>
  <c r="H73"/>
  <c r="H64"/>
  <c r="H72"/>
  <c r="H59"/>
  <c r="H95"/>
  <c r="H139"/>
  <c r="H128"/>
  <c r="H141"/>
  <c r="H149"/>
  <c r="H161"/>
  <c r="H173"/>
  <c r="H193"/>
  <c r="H211"/>
  <c r="H201"/>
  <c r="H151"/>
  <c r="H171"/>
  <c r="H133"/>
  <c r="H180"/>
  <c r="H221"/>
  <c r="H231"/>
  <c r="H249"/>
  <c r="H241"/>
  <c r="H282"/>
  <c r="H314"/>
  <c r="H302"/>
  <c r="H293"/>
  <c r="H300"/>
  <c r="H322"/>
  <c r="H338"/>
  <c r="H330"/>
  <c r="C67" i="4"/>
  <c r="G347" i="1" s="1"/>
  <c r="H346"/>
  <c r="H413"/>
  <c r="H417"/>
  <c r="C30" i="6"/>
  <c r="C36" i="4"/>
  <c r="G321" i="1" s="1"/>
  <c r="C15" i="2"/>
  <c r="C30" i="4"/>
  <c r="C28" i="7"/>
  <c r="G556" i="1" s="1"/>
  <c r="H41"/>
  <c r="H53"/>
  <c r="H94"/>
  <c r="H85"/>
  <c r="H58"/>
  <c r="H100"/>
  <c r="H122"/>
  <c r="H129"/>
  <c r="H103"/>
  <c r="H148"/>
  <c r="H160"/>
  <c r="H172"/>
  <c r="H194"/>
  <c r="H186"/>
  <c r="H203"/>
  <c r="H181"/>
  <c r="H230"/>
  <c r="H250"/>
  <c r="H242"/>
  <c r="H280"/>
  <c r="H315"/>
  <c r="H303"/>
  <c r="H294"/>
  <c r="H286"/>
  <c r="H321"/>
  <c r="H339"/>
  <c r="H331"/>
  <c r="C68" i="4"/>
  <c r="G348" i="1" s="1"/>
  <c r="H347"/>
  <c r="C31" i="6"/>
  <c r="C23"/>
  <c r="C14" i="2"/>
  <c r="C28" i="4"/>
  <c r="C9" i="6"/>
  <c r="C65" i="9"/>
  <c r="F193" i="1" s="1"/>
  <c r="J23"/>
  <c r="H50"/>
  <c r="C7" i="6"/>
  <c r="C12" i="7"/>
  <c r="C29"/>
  <c r="G557" i="1" s="1"/>
  <c r="C30" i="7"/>
  <c r="G558" i="1" s="1"/>
  <c r="C21" i="9"/>
  <c r="C28"/>
  <c r="G131" i="1" s="1"/>
  <c r="C42" i="9"/>
  <c r="G172" i="1" s="1"/>
  <c r="C50" i="9"/>
  <c r="G179" i="1" s="1"/>
  <c r="C66" i="9"/>
  <c r="J21" i="1"/>
  <c r="H43"/>
  <c r="H56"/>
  <c r="H74"/>
  <c r="H87"/>
  <c r="H75"/>
  <c r="H61"/>
  <c r="H101"/>
  <c r="H105"/>
  <c r="H120"/>
  <c r="H130"/>
  <c r="H92"/>
  <c r="H147"/>
  <c r="H159"/>
  <c r="H170"/>
  <c r="H195"/>
  <c r="H187"/>
  <c r="H204"/>
  <c r="H156"/>
  <c r="H169"/>
  <c r="H124"/>
  <c r="H182"/>
  <c r="H229"/>
  <c r="H251"/>
  <c r="H243"/>
  <c r="H279"/>
  <c r="H305"/>
  <c r="H295"/>
  <c r="H287"/>
  <c r="H320"/>
  <c r="H328"/>
  <c r="H332"/>
  <c r="C69" i="4"/>
  <c r="G349" i="1" s="1"/>
  <c r="C61" i="4"/>
  <c r="G341" i="1" s="1"/>
  <c r="H348"/>
  <c r="H340"/>
  <c r="C22" i="6"/>
  <c r="C24"/>
  <c r="C20" i="2"/>
  <c r="C23"/>
  <c r="C37" i="4"/>
  <c r="G322" i="1" s="1"/>
  <c r="C8" i="6"/>
  <c r="C11" i="7"/>
  <c r="C27" i="9"/>
  <c r="G159" i="1" s="1"/>
  <c r="C35" i="9"/>
  <c r="G167" i="1" s="1"/>
  <c r="H97"/>
  <c r="C16" i="2"/>
  <c r="C17"/>
  <c r="F104" i="1" s="1"/>
  <c r="C24" i="2"/>
  <c r="C21" i="4"/>
  <c r="F316" i="1" s="1"/>
  <c r="C22" i="4"/>
  <c r="C38"/>
  <c r="G323" i="1" s="1"/>
  <c r="C10" i="6"/>
  <c r="C8" i="2"/>
  <c r="C25"/>
  <c r="C20" i="4"/>
  <c r="C23"/>
  <c r="C39"/>
  <c r="G324" i="1" s="1"/>
  <c r="C55" i="4"/>
  <c r="G338" i="1" s="1"/>
  <c r="C56" i="4"/>
  <c r="G339" i="1" s="1"/>
  <c r="C11" i="6"/>
  <c r="C13" i="7"/>
  <c r="C21"/>
  <c r="G549" i="1" s="1"/>
  <c r="C22" i="7"/>
  <c r="G550" i="1" s="1"/>
  <c r="C7" i="9"/>
  <c r="G122" i="1" s="1"/>
  <c r="C29" i="9"/>
  <c r="G132" i="1" s="1"/>
  <c r="C43" i="9"/>
  <c r="G173" i="1" s="1"/>
  <c r="C67" i="9"/>
  <c r="G210" i="1" s="1"/>
  <c r="C59" i="9"/>
  <c r="H45" i="1"/>
  <c r="H49"/>
  <c r="H96"/>
  <c r="H67"/>
  <c r="H60"/>
  <c r="H63"/>
  <c r="H106"/>
  <c r="H108"/>
  <c r="H42"/>
  <c r="H131"/>
  <c r="H90"/>
  <c r="H146"/>
  <c r="H158"/>
  <c r="H168"/>
  <c r="H196"/>
  <c r="H188"/>
  <c r="H206"/>
  <c r="H123"/>
  <c r="H183"/>
  <c r="H228"/>
  <c r="H234"/>
  <c r="H244"/>
  <c r="H238"/>
  <c r="H306"/>
  <c r="H296"/>
  <c r="H288"/>
  <c r="H308"/>
  <c r="H319"/>
  <c r="H327"/>
  <c r="H333"/>
  <c r="C60" i="4"/>
  <c r="G340" i="1" s="1"/>
  <c r="C62" i="4"/>
  <c r="G342" i="1" s="1"/>
  <c r="H349"/>
  <c r="H341"/>
  <c r="H412"/>
  <c r="H416"/>
  <c r="C21" i="6"/>
  <c r="C25"/>
  <c r="C7" i="2"/>
  <c r="F349" i="1" s="1"/>
  <c r="C40" i="4"/>
  <c r="G325" i="1" s="1"/>
  <c r="C14" i="7"/>
  <c r="C23"/>
  <c r="G551" i="1" s="1"/>
  <c r="C15" i="9"/>
  <c r="G124" i="1" s="1"/>
  <c r="C31" i="9"/>
  <c r="G153" i="1" s="1"/>
  <c r="C68" i="9"/>
  <c r="G196" i="1" s="1"/>
  <c r="C60" i="9"/>
  <c r="G188" i="1" s="1"/>
  <c r="J20"/>
  <c r="H48"/>
  <c r="H46"/>
  <c r="H98"/>
  <c r="H77"/>
  <c r="H52"/>
  <c r="H109"/>
  <c r="H110"/>
  <c r="H54"/>
  <c r="H135"/>
  <c r="H132"/>
  <c r="H145"/>
  <c r="H157"/>
  <c r="H167"/>
  <c r="H197"/>
  <c r="H189"/>
  <c r="H207"/>
  <c r="H202"/>
  <c r="H154"/>
  <c r="H164"/>
  <c r="H184"/>
  <c r="H176"/>
  <c r="H227"/>
  <c r="H235"/>
  <c r="H245"/>
  <c r="H237"/>
  <c r="H284"/>
  <c r="H307"/>
  <c r="H297"/>
  <c r="H289"/>
  <c r="H318"/>
  <c r="H326"/>
  <c r="H334"/>
  <c r="C63" i="4"/>
  <c r="G343" i="1" s="1"/>
  <c r="H342"/>
  <c r="H410"/>
  <c r="H415"/>
  <c r="H419"/>
  <c r="C26" i="6"/>
  <c r="C10" i="2"/>
  <c r="E68" i="1" s="1"/>
  <c r="C24" i="4"/>
  <c r="C27" i="2"/>
  <c r="C24" i="7"/>
  <c r="G552" i="1" s="1"/>
  <c r="H37"/>
  <c r="H44"/>
  <c r="H70"/>
  <c r="H81"/>
  <c r="H66"/>
  <c r="H111"/>
  <c r="H57"/>
  <c r="H65"/>
  <c r="H136"/>
  <c r="H125"/>
  <c r="H144"/>
  <c r="H155"/>
  <c r="H166"/>
  <c r="H212"/>
  <c r="H190"/>
  <c r="H208"/>
  <c r="H205"/>
  <c r="H177"/>
  <c r="H226"/>
  <c r="H236"/>
  <c r="H246"/>
  <c r="H223"/>
  <c r="H281"/>
  <c r="H309"/>
  <c r="H298"/>
  <c r="H290"/>
  <c r="H316"/>
  <c r="H325"/>
  <c r="H335"/>
  <c r="C64" i="4"/>
  <c r="G344" i="1" s="1"/>
  <c r="H343"/>
  <c r="C27" i="6"/>
  <c r="H420" i="1"/>
  <c r="C20" i="7"/>
  <c r="G548" i="1" s="1"/>
  <c r="C23" i="9"/>
  <c r="G126" i="1" s="1"/>
  <c r="C16" i="7"/>
  <c r="C24" i="9"/>
  <c r="C32"/>
  <c r="G155" i="1" s="1"/>
  <c r="C58" i="9"/>
  <c r="F225" i="1" s="1"/>
  <c r="H99"/>
  <c r="H79"/>
  <c r="H91"/>
  <c r="H62"/>
  <c r="H55"/>
  <c r="H68"/>
  <c r="H76"/>
  <c r="H137"/>
  <c r="H126"/>
  <c r="H143"/>
  <c r="H153"/>
  <c r="H165"/>
  <c r="H175"/>
  <c r="H191"/>
  <c r="H209"/>
  <c r="H199"/>
  <c r="H162"/>
  <c r="H134"/>
  <c r="H178"/>
  <c r="H225"/>
  <c r="H233"/>
  <c r="H247"/>
  <c r="H239"/>
  <c r="H285"/>
  <c r="H310"/>
  <c r="H299"/>
  <c r="H291"/>
  <c r="H304"/>
  <c r="H312"/>
  <c r="H324"/>
  <c r="H336"/>
  <c r="H344"/>
  <c r="C28" i="6"/>
  <c r="F410" i="1"/>
  <c r="D421"/>
  <c r="F412"/>
  <c r="E414"/>
  <c r="D345"/>
  <c r="D347"/>
  <c r="F414"/>
  <c r="F420"/>
  <c r="C410"/>
  <c r="D412"/>
  <c r="F340"/>
  <c r="F342"/>
  <c r="D422"/>
  <c r="E340"/>
  <c r="E417"/>
  <c r="E419"/>
  <c r="G20"/>
  <c r="E22"/>
  <c r="G99"/>
  <c r="E49"/>
  <c r="F43"/>
  <c r="D51"/>
  <c r="E59"/>
  <c r="F60"/>
  <c r="F82"/>
  <c r="F67"/>
  <c r="F96"/>
  <c r="E73"/>
  <c r="E102"/>
  <c r="F83"/>
  <c r="D55"/>
  <c r="G106"/>
  <c r="F97"/>
  <c r="E78"/>
  <c r="G42"/>
  <c r="E105"/>
  <c r="D54"/>
  <c r="C42"/>
  <c r="E127"/>
  <c r="F136"/>
  <c r="D86"/>
  <c r="D145"/>
  <c r="E148"/>
  <c r="E168"/>
  <c r="C172"/>
  <c r="C197"/>
  <c r="C200"/>
  <c r="F209"/>
  <c r="G212"/>
  <c r="G203"/>
  <c r="E204"/>
  <c r="G202"/>
  <c r="C156"/>
  <c r="C176"/>
  <c r="D177"/>
  <c r="D232"/>
  <c r="F236"/>
  <c r="F244"/>
  <c r="C242"/>
  <c r="E237"/>
  <c r="C285"/>
  <c r="C292"/>
  <c r="D314"/>
  <c r="E315"/>
  <c r="C300"/>
  <c r="D313"/>
  <c r="D322"/>
  <c r="F325"/>
  <c r="D329"/>
  <c r="D335"/>
  <c r="F16"/>
  <c r="E18"/>
  <c r="E23"/>
  <c r="C44"/>
  <c r="F41"/>
  <c r="D53"/>
  <c r="G59"/>
  <c r="G60"/>
  <c r="F75"/>
  <c r="F85"/>
  <c r="F70"/>
  <c r="E98"/>
  <c r="E99"/>
  <c r="F99"/>
  <c r="C77"/>
  <c r="D82"/>
  <c r="G109"/>
  <c r="F101"/>
  <c r="D78"/>
  <c r="C109"/>
  <c r="G39"/>
  <c r="F105"/>
  <c r="E108"/>
  <c r="E42"/>
  <c r="D65"/>
  <c r="F120"/>
  <c r="C139"/>
  <c r="E139"/>
  <c r="E132"/>
  <c r="G92"/>
  <c r="E90"/>
  <c r="C145"/>
  <c r="C157"/>
  <c r="F158"/>
  <c r="F166"/>
  <c r="C186"/>
  <c r="E188"/>
  <c r="E196"/>
  <c r="F194"/>
  <c r="G197"/>
  <c r="G189"/>
  <c r="D199"/>
  <c r="D204"/>
  <c r="E209"/>
  <c r="G204"/>
  <c r="F162"/>
  <c r="D171"/>
  <c r="C177"/>
  <c r="C224"/>
  <c r="C226"/>
  <c r="C232"/>
  <c r="D246"/>
  <c r="C251"/>
  <c r="D281"/>
  <c r="D315"/>
  <c r="D303"/>
  <c r="E305"/>
  <c r="C320"/>
  <c r="C322"/>
  <c r="C328"/>
  <c r="C333"/>
  <c r="C335"/>
  <c r="E14"/>
  <c r="G18"/>
  <c r="D22"/>
  <c r="D45"/>
  <c r="G50"/>
  <c r="F44"/>
  <c r="D46"/>
  <c r="E53"/>
  <c r="F59"/>
  <c r="E52"/>
  <c r="F52"/>
  <c r="G87"/>
  <c r="E85"/>
  <c r="G98"/>
  <c r="E96"/>
  <c r="D79"/>
  <c r="F102"/>
  <c r="C66"/>
  <c r="D74"/>
  <c r="D59"/>
  <c r="G111"/>
  <c r="D97"/>
  <c r="G105"/>
  <c r="E110"/>
  <c r="E54"/>
  <c r="D76"/>
  <c r="C95"/>
  <c r="G139"/>
  <c r="D136"/>
  <c r="D125"/>
  <c r="F127"/>
  <c r="F68"/>
  <c r="F87"/>
  <c r="F141"/>
  <c r="D143"/>
  <c r="F149"/>
  <c r="D161"/>
  <c r="E166"/>
  <c r="D173"/>
  <c r="G170"/>
  <c r="C191"/>
  <c r="E193"/>
  <c r="G190"/>
  <c r="C199"/>
  <c r="C205"/>
  <c r="E202"/>
  <c r="E162"/>
  <c r="C178"/>
  <c r="D179"/>
  <c r="E236"/>
  <c r="F246"/>
  <c r="E242"/>
  <c r="D247"/>
  <c r="C237"/>
  <c r="C281"/>
  <c r="C303"/>
  <c r="D305"/>
  <c r="E296"/>
  <c r="E288"/>
  <c r="E316"/>
  <c r="F332"/>
  <c r="F334"/>
  <c r="D14"/>
  <c r="F17"/>
  <c r="D23"/>
  <c r="C39"/>
  <c r="F50"/>
  <c r="F39"/>
  <c r="D49"/>
  <c r="E51"/>
  <c r="F48"/>
  <c r="F63"/>
  <c r="E69"/>
  <c r="G81"/>
  <c r="F72"/>
  <c r="E82"/>
  <c r="G91"/>
  <c r="G74"/>
  <c r="C79"/>
  <c r="F98"/>
  <c r="G79"/>
  <c r="C62"/>
  <c r="C55"/>
  <c r="D58"/>
  <c r="F109"/>
  <c r="E101"/>
  <c r="D101"/>
  <c r="C78"/>
  <c r="F110"/>
  <c r="F54"/>
  <c r="D95"/>
  <c r="D137"/>
  <c r="D126"/>
  <c r="F128"/>
  <c r="G103"/>
  <c r="C143"/>
  <c r="F144"/>
  <c r="C153"/>
  <c r="C161"/>
  <c r="F163"/>
  <c r="C173"/>
  <c r="E190"/>
  <c r="D193"/>
  <c r="D203"/>
  <c r="F212"/>
  <c r="F203"/>
  <c r="G207"/>
  <c r="D154"/>
  <c r="D133"/>
  <c r="E181"/>
  <c r="F182"/>
  <c r="E227"/>
  <c r="C235"/>
  <c r="E251"/>
  <c r="D240"/>
  <c r="D283"/>
  <c r="C305"/>
  <c r="D306"/>
  <c r="E297"/>
  <c r="E289"/>
  <c r="D316"/>
  <c r="E325"/>
  <c r="E327"/>
  <c r="E330"/>
  <c r="E338"/>
  <c r="C14"/>
  <c r="F18"/>
  <c r="C40"/>
  <c r="E45"/>
  <c r="G46"/>
  <c r="G53"/>
  <c r="G48"/>
  <c r="G63"/>
  <c r="E66"/>
  <c r="E60"/>
  <c r="G64"/>
  <c r="E81"/>
  <c r="G73"/>
  <c r="F94"/>
  <c r="G83"/>
  <c r="C82"/>
  <c r="C69"/>
  <c r="D75"/>
  <c r="E44"/>
  <c r="G57"/>
  <c r="F111"/>
  <c r="C68"/>
  <c r="G54"/>
  <c r="G110"/>
  <c r="F65"/>
  <c r="E76"/>
  <c r="D100"/>
  <c r="C120"/>
  <c r="C131"/>
  <c r="E131"/>
  <c r="C92"/>
  <c r="G93"/>
  <c r="C146"/>
  <c r="C158"/>
  <c r="D159"/>
  <c r="F167"/>
  <c r="C212"/>
  <c r="E187"/>
  <c r="E195"/>
  <c r="F197"/>
  <c r="F189"/>
  <c r="G192"/>
  <c r="C203"/>
  <c r="C208"/>
  <c r="E212"/>
  <c r="F204"/>
  <c r="C154"/>
  <c r="E134"/>
  <c r="C180"/>
  <c r="F183"/>
  <c r="D229"/>
  <c r="D231"/>
  <c r="F228"/>
  <c r="C236"/>
  <c r="F248"/>
  <c r="D249"/>
  <c r="D241"/>
  <c r="D238"/>
  <c r="C306"/>
  <c r="C296"/>
  <c r="D297"/>
  <c r="E290"/>
  <c r="C304"/>
  <c r="C316"/>
  <c r="D325"/>
  <c r="D327"/>
  <c r="D330"/>
  <c r="D338"/>
  <c r="F15"/>
  <c r="F19"/>
  <c r="E37"/>
  <c r="C41"/>
  <c r="F45"/>
  <c r="D99"/>
  <c r="G44"/>
  <c r="G49"/>
  <c r="G51"/>
  <c r="C53"/>
  <c r="G61"/>
  <c r="F66"/>
  <c r="G75"/>
  <c r="E48"/>
  <c r="G82"/>
  <c r="G96"/>
  <c r="F73"/>
  <c r="D102"/>
  <c r="G102"/>
  <c r="C74"/>
  <c r="D67"/>
  <c r="D60"/>
  <c r="F57"/>
  <c r="G78"/>
  <c r="D109"/>
  <c r="G65"/>
  <c r="F76"/>
  <c r="D122"/>
  <c r="E135"/>
  <c r="E122"/>
  <c r="G94"/>
  <c r="C91"/>
  <c r="D144"/>
  <c r="E147"/>
  <c r="D155"/>
  <c r="E167"/>
  <c r="C170"/>
  <c r="D211"/>
  <c r="D195"/>
  <c r="G186"/>
  <c r="F190"/>
  <c r="D207"/>
  <c r="E203"/>
  <c r="F156"/>
  <c r="D164"/>
  <c r="D134"/>
  <c r="F184"/>
  <c r="F176"/>
  <c r="C227"/>
  <c r="F229"/>
  <c r="D234"/>
  <c r="D250"/>
  <c r="E223"/>
  <c r="C238"/>
  <c r="C297"/>
  <c r="D298"/>
  <c r="D290"/>
  <c r="E310"/>
  <c r="D308"/>
  <c r="C323"/>
  <c r="C325"/>
  <c r="C327"/>
  <c r="C330"/>
  <c r="C336"/>
  <c r="C338"/>
  <c r="E15"/>
  <c r="F20"/>
  <c r="C43"/>
  <c r="E55"/>
  <c r="G41"/>
  <c r="E46"/>
  <c r="F49"/>
  <c r="G45"/>
  <c r="G56"/>
  <c r="F61"/>
  <c r="G66"/>
  <c r="G58"/>
  <c r="F81"/>
  <c r="G62"/>
  <c r="E62"/>
  <c r="G67"/>
  <c r="F93"/>
  <c r="C102"/>
  <c r="D83"/>
  <c r="E104"/>
  <c r="C85"/>
  <c r="D91"/>
  <c r="D77"/>
  <c r="D52"/>
  <c r="E57"/>
  <c r="G97"/>
  <c r="D111"/>
  <c r="G76"/>
  <c r="F86"/>
  <c r="E95"/>
  <c r="C136"/>
  <c r="E136"/>
  <c r="E125"/>
  <c r="F131"/>
  <c r="F103"/>
  <c r="E142"/>
  <c r="D147"/>
  <c r="E150"/>
  <c r="C155"/>
  <c r="G143"/>
  <c r="E160"/>
  <c r="D167"/>
  <c r="E172"/>
  <c r="D175"/>
  <c r="E189"/>
  <c r="E197"/>
  <c r="C201"/>
  <c r="C207"/>
  <c r="F207"/>
  <c r="F205"/>
  <c r="C164"/>
  <c r="E169"/>
  <c r="E123"/>
  <c r="D183"/>
  <c r="F177"/>
  <c r="D221"/>
  <c r="D235"/>
  <c r="F250"/>
  <c r="D251"/>
  <c r="C240"/>
  <c r="D223"/>
  <c r="E279"/>
  <c r="D284"/>
  <c r="C290"/>
  <c r="D310"/>
  <c r="D299"/>
  <c r="E301"/>
  <c r="E300"/>
  <c r="F323"/>
  <c r="F329"/>
  <c r="F335"/>
  <c r="D15"/>
  <c r="C17"/>
  <c r="C19"/>
  <c r="F23"/>
  <c r="D40"/>
  <c r="G40"/>
  <c r="G104"/>
  <c r="F46"/>
  <c r="F51"/>
  <c r="F56"/>
  <c r="E63"/>
  <c r="F77"/>
  <c r="E77"/>
  <c r="F64"/>
  <c r="F74"/>
  <c r="C98"/>
  <c r="C87"/>
  <c r="C75"/>
  <c r="D81"/>
  <c r="G101"/>
  <c r="F78"/>
  <c r="C104"/>
  <c r="C101"/>
  <c r="E100"/>
  <c r="C65"/>
  <c r="D130"/>
  <c r="E137"/>
  <c r="E126"/>
  <c r="E91"/>
  <c r="C147"/>
  <c r="F148"/>
  <c r="D150"/>
  <c r="E165"/>
  <c r="D172"/>
  <c r="C175"/>
  <c r="D210"/>
  <c r="C192"/>
  <c r="F192"/>
  <c r="D200"/>
  <c r="D206"/>
  <c r="E207"/>
  <c r="G211"/>
  <c r="D156"/>
  <c r="F171"/>
  <c r="D123"/>
  <c r="F124"/>
  <c r="D176"/>
  <c r="C221"/>
  <c r="E224"/>
  <c r="E226"/>
  <c r="E232"/>
  <c r="E239"/>
  <c r="D244"/>
  <c r="C249"/>
  <c r="F237"/>
  <c r="D285"/>
  <c r="C284"/>
  <c r="C310"/>
  <c r="D311"/>
  <c r="E314"/>
  <c r="E302"/>
  <c r="E293"/>
  <c r="D318"/>
  <c r="E324"/>
  <c r="E326"/>
  <c r="E328"/>
  <c r="E331"/>
  <c r="E337"/>
  <c r="G294"/>
  <c r="G298"/>
  <c r="G293"/>
  <c r="G297"/>
  <c r="F292"/>
  <c r="F296"/>
  <c r="F300"/>
  <c r="G302"/>
  <c r="F301"/>
  <c r="G224"/>
  <c r="G226"/>
  <c r="G234"/>
  <c r="G249"/>
  <c r="G241"/>
  <c r="G223"/>
  <c r="F283"/>
  <c r="F285"/>
  <c r="G286"/>
  <c r="G290"/>
  <c r="G315"/>
  <c r="G235"/>
  <c r="G250"/>
  <c r="G242"/>
  <c r="F282"/>
  <c r="G285"/>
  <c r="G289"/>
  <c r="G306"/>
  <c r="F314"/>
  <c r="G228"/>
  <c r="G236"/>
  <c r="G251"/>
  <c r="G243"/>
  <c r="G237"/>
  <c r="G282"/>
  <c r="F288"/>
  <c r="G305"/>
  <c r="F315"/>
  <c r="F304"/>
  <c r="F308"/>
  <c r="G229"/>
  <c r="G239"/>
  <c r="G244"/>
  <c r="G280"/>
  <c r="F309"/>
  <c r="G230"/>
  <c r="G245"/>
  <c r="F279"/>
  <c r="G329"/>
  <c r="G231"/>
  <c r="G246"/>
  <c r="G281"/>
  <c r="G284"/>
  <c r="G310"/>
  <c r="G232"/>
  <c r="G247"/>
  <c r="F281"/>
  <c r="G233"/>
  <c r="G225"/>
  <c r="G248"/>
  <c r="G130"/>
  <c r="G165"/>
  <c r="G129"/>
  <c r="G137"/>
  <c r="G136"/>
  <c r="G135"/>
  <c r="F324" l="1"/>
  <c r="J324" s="1"/>
  <c r="D300"/>
  <c r="J300" s="1"/>
  <c r="C299"/>
  <c r="C241"/>
  <c r="E228"/>
  <c r="C183"/>
  <c r="E186"/>
  <c r="E157"/>
  <c r="F135"/>
  <c r="C61"/>
  <c r="E58"/>
  <c r="F21"/>
  <c r="F331"/>
  <c r="D291"/>
  <c r="E282"/>
  <c r="C134"/>
  <c r="F199"/>
  <c r="J199" s="1"/>
  <c r="C211"/>
  <c r="F157"/>
  <c r="C70"/>
  <c r="C110"/>
  <c r="C99"/>
  <c r="D17"/>
  <c r="E318"/>
  <c r="E299"/>
  <c r="J299" s="1"/>
  <c r="E284"/>
  <c r="F249"/>
  <c r="E221"/>
  <c r="F169"/>
  <c r="F172"/>
  <c r="C149"/>
  <c r="F130"/>
  <c r="E86"/>
  <c r="D63"/>
  <c r="E83"/>
  <c r="E50"/>
  <c r="E17"/>
  <c r="F318"/>
  <c r="E308"/>
  <c r="C288"/>
  <c r="C246"/>
  <c r="D233"/>
  <c r="D181"/>
  <c r="D190"/>
  <c r="E163"/>
  <c r="D141"/>
  <c r="D138"/>
  <c r="D98"/>
  <c r="C16"/>
  <c r="L16" s="1"/>
  <c r="F328"/>
  <c r="J328" s="1"/>
  <c r="D304"/>
  <c r="C295"/>
  <c r="E243"/>
  <c r="G221"/>
  <c r="D162"/>
  <c r="C196"/>
  <c r="D166"/>
  <c r="J166" s="1"/>
  <c r="D146"/>
  <c r="E130"/>
  <c r="D96"/>
  <c r="H23"/>
  <c r="F336"/>
  <c r="E304"/>
  <c r="C294"/>
  <c r="D239"/>
  <c r="J239" s="1"/>
  <c r="E180"/>
  <c r="E154"/>
  <c r="D196"/>
  <c r="C168"/>
  <c r="E146"/>
  <c r="E129"/>
  <c r="D64"/>
  <c r="D56"/>
  <c r="H22"/>
  <c r="C337"/>
  <c r="C324"/>
  <c r="D294"/>
  <c r="C243"/>
  <c r="C228"/>
  <c r="D124"/>
  <c r="D209"/>
  <c r="D191"/>
  <c r="J191" s="1"/>
  <c r="E161"/>
  <c r="C128"/>
  <c r="C52"/>
  <c r="C46"/>
  <c r="E20"/>
  <c r="D331"/>
  <c r="C318"/>
  <c r="J318" s="1"/>
  <c r="D302"/>
  <c r="J302" s="1"/>
  <c r="C279"/>
  <c r="E234"/>
  <c r="E178"/>
  <c r="E151"/>
  <c r="C206"/>
  <c r="F173"/>
  <c r="C150"/>
  <c r="J150" s="1"/>
  <c r="F125"/>
  <c r="C76"/>
  <c r="E72"/>
  <c r="C48"/>
  <c r="F417"/>
  <c r="E342"/>
  <c r="F344"/>
  <c r="C414"/>
  <c r="F422"/>
  <c r="D349"/>
  <c r="E416"/>
  <c r="E341"/>
  <c r="E329"/>
  <c r="E313"/>
  <c r="C291"/>
  <c r="C223"/>
  <c r="J223" s="1"/>
  <c r="E230"/>
  <c r="D184"/>
  <c r="D189"/>
  <c r="D160"/>
  <c r="C90"/>
  <c r="C54"/>
  <c r="D93"/>
  <c r="G19"/>
  <c r="F333"/>
  <c r="J333" s="1"/>
  <c r="E311"/>
  <c r="E285"/>
  <c r="E246"/>
  <c r="C182"/>
  <c r="C187"/>
  <c r="C122"/>
  <c r="C96"/>
  <c r="J96" s="1"/>
  <c r="D19"/>
  <c r="L19" s="1"/>
  <c r="F322"/>
  <c r="E291"/>
  <c r="C307"/>
  <c r="E245"/>
  <c r="C225"/>
  <c r="F123"/>
  <c r="D201"/>
  <c r="E175"/>
  <c r="J175" s="1"/>
  <c r="F150"/>
  <c r="C108"/>
  <c r="C21"/>
  <c r="F321"/>
  <c r="C312"/>
  <c r="D307"/>
  <c r="F223"/>
  <c r="E182"/>
  <c r="J182" s="1"/>
  <c r="C193"/>
  <c r="C166"/>
  <c r="E144"/>
  <c r="D127"/>
  <c r="D87"/>
  <c r="C49"/>
  <c r="D21"/>
  <c r="L21" s="1"/>
  <c r="F320"/>
  <c r="D312"/>
  <c r="C287"/>
  <c r="D248"/>
  <c r="E225"/>
  <c r="F164"/>
  <c r="G191"/>
  <c r="E170"/>
  <c r="J170" s="1"/>
  <c r="E149"/>
  <c r="F139"/>
  <c r="D85"/>
  <c r="C56"/>
  <c r="G37"/>
  <c r="F338"/>
  <c r="E312"/>
  <c r="C286"/>
  <c r="J286" s="1"/>
  <c r="C244"/>
  <c r="J244" s="1"/>
  <c r="F181"/>
  <c r="C151"/>
  <c r="F170"/>
  <c r="C148"/>
  <c r="F138"/>
  <c r="D72"/>
  <c r="D39"/>
  <c r="J39" s="1"/>
  <c r="C339"/>
  <c r="C326"/>
  <c r="D286"/>
  <c r="D237"/>
  <c r="C230"/>
  <c r="F133"/>
  <c r="C194"/>
  <c r="C165"/>
  <c r="J165" s="1"/>
  <c r="E143"/>
  <c r="J143" s="1"/>
  <c r="D135"/>
  <c r="D94"/>
  <c r="G21"/>
  <c r="D333"/>
  <c r="D320"/>
  <c r="D293"/>
  <c r="C282"/>
  <c r="J282" s="1"/>
  <c r="F179"/>
  <c r="C169"/>
  <c r="F186"/>
  <c r="C210"/>
  <c r="F153"/>
  <c r="F132"/>
  <c r="G120"/>
  <c r="C67"/>
  <c r="J67" s="1"/>
  <c r="D41"/>
  <c r="J41" s="1"/>
  <c r="C420"/>
  <c r="E344"/>
  <c r="F346"/>
  <c r="C416"/>
  <c r="C341"/>
  <c r="D410"/>
  <c r="E418"/>
  <c r="E343"/>
  <c r="F341"/>
  <c r="J397"/>
  <c r="E248"/>
  <c r="D224"/>
  <c r="E171"/>
  <c r="D186"/>
  <c r="D157"/>
  <c r="J157" s="1"/>
  <c r="D90"/>
  <c r="C138"/>
  <c r="D68"/>
  <c r="C60"/>
  <c r="E75"/>
  <c r="C422"/>
  <c r="E346"/>
  <c r="F348"/>
  <c r="C418"/>
  <c r="C343"/>
  <c r="E412"/>
  <c r="F413"/>
  <c r="E345"/>
  <c r="F343"/>
  <c r="E333"/>
  <c r="D279"/>
  <c r="F151"/>
  <c r="J151" s="1"/>
  <c r="C167"/>
  <c r="D66"/>
  <c r="E292"/>
  <c r="D243"/>
  <c r="E184"/>
  <c r="D192"/>
  <c r="C163"/>
  <c r="J163" s="1"/>
  <c r="C144"/>
  <c r="C125"/>
  <c r="C97"/>
  <c r="C58"/>
  <c r="F22"/>
  <c r="C332"/>
  <c r="C319"/>
  <c r="C289"/>
  <c r="J289" s="1"/>
  <c r="D242"/>
  <c r="C229"/>
  <c r="C181"/>
  <c r="G199"/>
  <c r="D187"/>
  <c r="C159"/>
  <c r="C103"/>
  <c r="C135"/>
  <c r="J135" s="1"/>
  <c r="C64"/>
  <c r="J64" s="1"/>
  <c r="H21"/>
  <c r="D332"/>
  <c r="D319"/>
  <c r="D289"/>
  <c r="C280"/>
  <c r="F221"/>
  <c r="C162"/>
  <c r="D170"/>
  <c r="F147"/>
  <c r="F122"/>
  <c r="D61"/>
  <c r="C51"/>
  <c r="C22"/>
  <c r="E332"/>
  <c r="E319"/>
  <c r="J319" s="1"/>
  <c r="D296"/>
  <c r="J296" s="1"/>
  <c r="C245"/>
  <c r="E229"/>
  <c r="F134"/>
  <c r="D208"/>
  <c r="D174"/>
  <c r="F155"/>
  <c r="C132"/>
  <c r="J132" s="1"/>
  <c r="C100"/>
  <c r="D50"/>
  <c r="D48"/>
  <c r="D16"/>
  <c r="F327"/>
  <c r="D295"/>
  <c r="F238"/>
  <c r="C234"/>
  <c r="C171"/>
  <c r="J171" s="1"/>
  <c r="C204"/>
  <c r="E174"/>
  <c r="D153"/>
  <c r="D132"/>
  <c r="E120"/>
  <c r="F55"/>
  <c r="E41"/>
  <c r="E16"/>
  <c r="F326"/>
  <c r="E295"/>
  <c r="C314"/>
  <c r="E235"/>
  <c r="D178"/>
  <c r="D205"/>
  <c r="D168"/>
  <c r="F146"/>
  <c r="E128"/>
  <c r="D69"/>
  <c r="E70"/>
  <c r="E39"/>
  <c r="D337"/>
  <c r="D324"/>
  <c r="E303"/>
  <c r="J303" s="1"/>
  <c r="E281"/>
  <c r="J281" s="1"/>
  <c r="E240"/>
  <c r="D226"/>
  <c r="C123"/>
  <c r="C189"/>
  <c r="C160"/>
  <c r="C127"/>
  <c r="C106"/>
  <c r="J106" s="1"/>
  <c r="C63"/>
  <c r="J63" s="1"/>
  <c r="D44"/>
  <c r="C15"/>
  <c r="E348"/>
  <c r="C412"/>
  <c r="F415"/>
  <c r="C345"/>
  <c r="D414"/>
  <c r="C421"/>
  <c r="E347"/>
  <c r="F345"/>
  <c r="J401"/>
  <c r="E320"/>
  <c r="D301"/>
  <c r="D236"/>
  <c r="E177"/>
  <c r="J177" s="1"/>
  <c r="E194"/>
  <c r="D142"/>
  <c r="C137"/>
  <c r="E74"/>
  <c r="C37"/>
  <c r="F337"/>
  <c r="C309"/>
  <c r="C202"/>
  <c r="E335"/>
  <c r="J335" s="1"/>
  <c r="E322"/>
  <c r="D292"/>
  <c r="D282"/>
  <c r="E247"/>
  <c r="F178"/>
  <c r="D169"/>
  <c r="D197"/>
  <c r="F168"/>
  <c r="E145"/>
  <c r="C126"/>
  <c r="C83"/>
  <c r="G69"/>
  <c r="C45"/>
  <c r="F339"/>
  <c r="C308"/>
  <c r="J308" s="1"/>
  <c r="C298"/>
  <c r="J298" s="1"/>
  <c r="C248"/>
  <c r="E176"/>
  <c r="E156"/>
  <c r="C195"/>
  <c r="F165"/>
  <c r="F145"/>
  <c r="D129"/>
  <c r="D104"/>
  <c r="J104" s="1"/>
  <c r="C50"/>
  <c r="E67"/>
  <c r="D37"/>
  <c r="C334"/>
  <c r="C321"/>
  <c r="D309"/>
  <c r="C247"/>
  <c r="C231"/>
  <c r="D182"/>
  <c r="C190"/>
  <c r="F160"/>
  <c r="C141"/>
  <c r="D139"/>
  <c r="C57"/>
  <c r="C72"/>
  <c r="J72" s="1"/>
  <c r="E64"/>
  <c r="C23"/>
  <c r="D334"/>
  <c r="D321"/>
  <c r="E309"/>
  <c r="C283"/>
  <c r="F240"/>
  <c r="D225"/>
  <c r="J225" s="1"/>
  <c r="E164"/>
  <c r="C174"/>
  <c r="D149"/>
  <c r="F129"/>
  <c r="G22"/>
  <c r="E334"/>
  <c r="E321"/>
  <c r="D288"/>
  <c r="J288" s="1"/>
  <c r="E238"/>
  <c r="J238" s="1"/>
  <c r="E231"/>
  <c r="C179"/>
  <c r="D212"/>
  <c r="D158"/>
  <c r="D120"/>
  <c r="E43"/>
  <c r="C18"/>
  <c r="L18" s="1"/>
  <c r="F319"/>
  <c r="D287"/>
  <c r="E280"/>
  <c r="C124"/>
  <c r="C209"/>
  <c r="E158"/>
  <c r="C93"/>
  <c r="D18"/>
  <c r="C329"/>
  <c r="E287"/>
  <c r="C302"/>
  <c r="E249"/>
  <c r="E179"/>
  <c r="F154"/>
  <c r="E173"/>
  <c r="D148"/>
  <c r="J148" s="1"/>
  <c r="F137"/>
  <c r="E79"/>
  <c r="G52"/>
  <c r="D43"/>
  <c r="D339"/>
  <c r="D326"/>
  <c r="E294"/>
  <c r="C311"/>
  <c r="J311" s="1"/>
  <c r="D245"/>
  <c r="D228"/>
  <c r="E124"/>
  <c r="E191"/>
  <c r="F161"/>
  <c r="C142"/>
  <c r="D131"/>
  <c r="D73"/>
  <c r="J73" s="1"/>
  <c r="C20"/>
  <c r="L20" s="1"/>
  <c r="E413"/>
  <c r="F416"/>
  <c r="E420"/>
  <c r="C347"/>
  <c r="D416"/>
  <c r="D341"/>
  <c r="E349"/>
  <c r="F347"/>
  <c r="J392"/>
  <c r="G72"/>
  <c r="C239"/>
  <c r="C233"/>
  <c r="E183"/>
  <c r="D202"/>
  <c r="E192"/>
  <c r="J192" s="1"/>
  <c r="D163"/>
  <c r="F142"/>
  <c r="D128"/>
  <c r="D42"/>
  <c r="C59"/>
  <c r="G23"/>
  <c r="D336"/>
  <c r="D323"/>
  <c r="J323" s="1"/>
  <c r="E298"/>
  <c r="C315"/>
  <c r="E244"/>
  <c r="D227"/>
  <c r="C133"/>
  <c r="F175"/>
  <c r="E155"/>
  <c r="D70"/>
  <c r="C105"/>
  <c r="C94"/>
  <c r="F37"/>
  <c r="E336"/>
  <c r="E323"/>
  <c r="E307"/>
  <c r="D280"/>
  <c r="E233"/>
  <c r="D180"/>
  <c r="J180" s="1"/>
  <c r="C188"/>
  <c r="E159"/>
  <c r="E141"/>
  <c r="C130"/>
  <c r="C73"/>
  <c r="D20"/>
  <c r="F330"/>
  <c r="J330" s="1"/>
  <c r="E306"/>
  <c r="E283"/>
  <c r="E250"/>
  <c r="E133"/>
  <c r="G206"/>
  <c r="D188"/>
  <c r="F159"/>
  <c r="C129"/>
  <c r="J129" s="1"/>
  <c r="C111"/>
  <c r="C81"/>
  <c r="F58"/>
  <c r="E21"/>
  <c r="C331"/>
  <c r="C313"/>
  <c r="C293"/>
  <c r="E241"/>
  <c r="F180"/>
  <c r="D151"/>
  <c r="F174"/>
  <c r="E153"/>
  <c r="F126"/>
  <c r="C86"/>
  <c r="F69"/>
  <c r="E40"/>
  <c r="F14"/>
  <c r="L14" s="1"/>
  <c r="D328"/>
  <c r="E286"/>
  <c r="C301"/>
  <c r="C250"/>
  <c r="D230"/>
  <c r="C184"/>
  <c r="D194"/>
  <c r="D165"/>
  <c r="F143"/>
  <c r="E138"/>
  <c r="D62"/>
  <c r="E19"/>
  <c r="E415"/>
  <c r="D420"/>
  <c r="E422"/>
  <c r="C349"/>
  <c r="J349" s="1"/>
  <c r="D418"/>
  <c r="D343"/>
  <c r="E410"/>
  <c r="J399"/>
  <c r="J398"/>
  <c r="J400"/>
  <c r="J391"/>
  <c r="F527"/>
  <c r="G527"/>
  <c r="F91"/>
  <c r="D106"/>
  <c r="D107"/>
  <c r="E106"/>
  <c r="E107"/>
  <c r="G89"/>
  <c r="G84"/>
  <c r="F106"/>
  <c r="F107"/>
  <c r="F565"/>
  <c r="G565"/>
  <c r="F569"/>
  <c r="G569"/>
  <c r="G528"/>
  <c r="F528"/>
  <c r="E103"/>
  <c r="E89"/>
  <c r="F89"/>
  <c r="G534"/>
  <c r="F534"/>
  <c r="G568"/>
  <c r="F568"/>
  <c r="F564"/>
  <c r="G564"/>
  <c r="G535"/>
  <c r="F535"/>
  <c r="F95"/>
  <c r="E84"/>
  <c r="F84"/>
  <c r="C71"/>
  <c r="F555"/>
  <c r="D570"/>
  <c r="D568"/>
  <c r="D566"/>
  <c r="D564"/>
  <c r="D562"/>
  <c r="D560"/>
  <c r="D558"/>
  <c r="E555"/>
  <c r="D553"/>
  <c r="D551"/>
  <c r="D549"/>
  <c r="E546"/>
  <c r="E535"/>
  <c r="C533"/>
  <c r="D530"/>
  <c r="E527"/>
  <c r="D263"/>
  <c r="E260"/>
  <c r="C258"/>
  <c r="D255"/>
  <c r="E252"/>
  <c r="E276"/>
  <c r="C274"/>
  <c r="D271"/>
  <c r="E268"/>
  <c r="C266"/>
  <c r="C523"/>
  <c r="D521"/>
  <c r="E519"/>
  <c r="F517"/>
  <c r="F525"/>
  <c r="C514"/>
  <c r="C512"/>
  <c r="C510"/>
  <c r="C508"/>
  <c r="C506"/>
  <c r="E503"/>
  <c r="D500"/>
  <c r="F498"/>
  <c r="C497"/>
  <c r="E495"/>
  <c r="D492"/>
  <c r="F490"/>
  <c r="C489"/>
  <c r="E487"/>
  <c r="D484"/>
  <c r="E467"/>
  <c r="E475"/>
  <c r="D463"/>
  <c r="D471"/>
  <c r="D479"/>
  <c r="C467"/>
  <c r="C475"/>
  <c r="C461"/>
  <c r="D459"/>
  <c r="D457"/>
  <c r="D455"/>
  <c r="D453"/>
  <c r="D451"/>
  <c r="D449"/>
  <c r="C443"/>
  <c r="C441"/>
  <c r="C439"/>
  <c r="C437"/>
  <c r="C435"/>
  <c r="E433"/>
  <c r="E431"/>
  <c r="E429"/>
  <c r="E427"/>
  <c r="E425"/>
  <c r="E423"/>
  <c r="D71"/>
  <c r="F554"/>
  <c r="E570"/>
  <c r="E568"/>
  <c r="E566"/>
  <c r="E564"/>
  <c r="E562"/>
  <c r="E560"/>
  <c r="E558"/>
  <c r="C556"/>
  <c r="E553"/>
  <c r="E551"/>
  <c r="E549"/>
  <c r="F546"/>
  <c r="C536"/>
  <c r="D533"/>
  <c r="E530"/>
  <c r="C528"/>
  <c r="E263"/>
  <c r="C261"/>
  <c r="D258"/>
  <c r="E255"/>
  <c r="C253"/>
  <c r="C277"/>
  <c r="D274"/>
  <c r="E271"/>
  <c r="C269"/>
  <c r="D266"/>
  <c r="C522"/>
  <c r="D520"/>
  <c r="E518"/>
  <c r="F516"/>
  <c r="F524"/>
  <c r="D514"/>
  <c r="D512"/>
  <c r="D510"/>
  <c r="D508"/>
  <c r="D506"/>
  <c r="F503"/>
  <c r="C502"/>
  <c r="E500"/>
  <c r="D497"/>
  <c r="F495"/>
  <c r="C494"/>
  <c r="E492"/>
  <c r="D489"/>
  <c r="F487"/>
  <c r="C486"/>
  <c r="E484"/>
  <c r="E466"/>
  <c r="E474"/>
  <c r="D462"/>
  <c r="D470"/>
  <c r="D478"/>
  <c r="C466"/>
  <c r="C474"/>
  <c r="E461"/>
  <c r="E459"/>
  <c r="E457"/>
  <c r="E455"/>
  <c r="E453"/>
  <c r="E451"/>
  <c r="E449"/>
  <c r="C446"/>
  <c r="D443"/>
  <c r="D441"/>
  <c r="D439"/>
  <c r="D437"/>
  <c r="D435"/>
  <c r="F433"/>
  <c r="F431"/>
  <c r="F429"/>
  <c r="J429" s="1"/>
  <c r="F427"/>
  <c r="F425"/>
  <c r="F423"/>
  <c r="C47"/>
  <c r="F553"/>
  <c r="D556"/>
  <c r="G546"/>
  <c r="D536"/>
  <c r="E533"/>
  <c r="C531"/>
  <c r="D528"/>
  <c r="C264"/>
  <c r="D261"/>
  <c r="E258"/>
  <c r="C256"/>
  <c r="D253"/>
  <c r="D277"/>
  <c r="E274"/>
  <c r="C272"/>
  <c r="J272" s="1"/>
  <c r="D269"/>
  <c r="E266"/>
  <c r="C521"/>
  <c r="D519"/>
  <c r="E517"/>
  <c r="E525"/>
  <c r="F523"/>
  <c r="E514"/>
  <c r="E512"/>
  <c r="E510"/>
  <c r="E508"/>
  <c r="E506"/>
  <c r="D502"/>
  <c r="F500"/>
  <c r="C499"/>
  <c r="E497"/>
  <c r="D494"/>
  <c r="F492"/>
  <c r="C491"/>
  <c r="E489"/>
  <c r="D486"/>
  <c r="F484"/>
  <c r="C483"/>
  <c r="E465"/>
  <c r="E473"/>
  <c r="E481"/>
  <c r="D469"/>
  <c r="D477"/>
  <c r="C465"/>
  <c r="C473"/>
  <c r="C481"/>
  <c r="D446"/>
  <c r="E443"/>
  <c r="E441"/>
  <c r="E439"/>
  <c r="E437"/>
  <c r="E435"/>
  <c r="C432"/>
  <c r="C430"/>
  <c r="C428"/>
  <c r="C426"/>
  <c r="C424"/>
  <c r="F552"/>
  <c r="E548"/>
  <c r="C569"/>
  <c r="C567"/>
  <c r="C565"/>
  <c r="C563"/>
  <c r="C561"/>
  <c r="E556"/>
  <c r="C554"/>
  <c r="C552"/>
  <c r="C550"/>
  <c r="E536"/>
  <c r="C534"/>
  <c r="D531"/>
  <c r="E528"/>
  <c r="D264"/>
  <c r="E261"/>
  <c r="C259"/>
  <c r="D256"/>
  <c r="E253"/>
  <c r="E277"/>
  <c r="C275"/>
  <c r="D272"/>
  <c r="E269"/>
  <c r="C267"/>
  <c r="C520"/>
  <c r="D518"/>
  <c r="E516"/>
  <c r="E524"/>
  <c r="F522"/>
  <c r="F514"/>
  <c r="F512"/>
  <c r="F510"/>
  <c r="F508"/>
  <c r="F506"/>
  <c r="C504"/>
  <c r="J504" s="1"/>
  <c r="E502"/>
  <c r="D499"/>
  <c r="F497"/>
  <c r="C496"/>
  <c r="E494"/>
  <c r="D491"/>
  <c r="F489"/>
  <c r="C488"/>
  <c r="E486"/>
  <c r="D483"/>
  <c r="E464"/>
  <c r="E472"/>
  <c r="E480"/>
  <c r="D468"/>
  <c r="D476"/>
  <c r="C464"/>
  <c r="C472"/>
  <c r="C480"/>
  <c r="C458"/>
  <c r="C456"/>
  <c r="C454"/>
  <c r="C452"/>
  <c r="C450"/>
  <c r="E446"/>
  <c r="C445"/>
  <c r="D432"/>
  <c r="D430"/>
  <c r="D428"/>
  <c r="D426"/>
  <c r="D424"/>
  <c r="C107"/>
  <c r="F551"/>
  <c r="F548"/>
  <c r="D569"/>
  <c r="D567"/>
  <c r="D565"/>
  <c r="D563"/>
  <c r="D561"/>
  <c r="C557"/>
  <c r="D554"/>
  <c r="D552"/>
  <c r="D550"/>
  <c r="C548"/>
  <c r="C537"/>
  <c r="D534"/>
  <c r="E531"/>
  <c r="C529"/>
  <c r="E264"/>
  <c r="C262"/>
  <c r="D259"/>
  <c r="E256"/>
  <c r="C254"/>
  <c r="D275"/>
  <c r="E272"/>
  <c r="C270"/>
  <c r="D267"/>
  <c r="C519"/>
  <c r="J519" s="1"/>
  <c r="D517"/>
  <c r="D525"/>
  <c r="E523"/>
  <c r="F521"/>
  <c r="C515"/>
  <c r="C513"/>
  <c r="C511"/>
  <c r="C509"/>
  <c r="C507"/>
  <c r="C505"/>
  <c r="D504"/>
  <c r="F502"/>
  <c r="C501"/>
  <c r="E499"/>
  <c r="D496"/>
  <c r="F494"/>
  <c r="C493"/>
  <c r="E491"/>
  <c r="D488"/>
  <c r="F486"/>
  <c r="C485"/>
  <c r="E483"/>
  <c r="E463"/>
  <c r="E471"/>
  <c r="E479"/>
  <c r="D467"/>
  <c r="D475"/>
  <c r="C463"/>
  <c r="C471"/>
  <c r="C479"/>
  <c r="D458"/>
  <c r="D456"/>
  <c r="D454"/>
  <c r="D452"/>
  <c r="D450"/>
  <c r="C447"/>
  <c r="D445"/>
  <c r="C444"/>
  <c r="C442"/>
  <c r="C440"/>
  <c r="C438"/>
  <c r="C436"/>
  <c r="E432"/>
  <c r="E430"/>
  <c r="E428"/>
  <c r="E426"/>
  <c r="E424"/>
  <c r="C88"/>
  <c r="F550"/>
  <c r="F558"/>
  <c r="E569"/>
  <c r="E567"/>
  <c r="E565"/>
  <c r="E563"/>
  <c r="E561"/>
  <c r="D557"/>
  <c r="E554"/>
  <c r="E552"/>
  <c r="E550"/>
  <c r="D548"/>
  <c r="D537"/>
  <c r="E534"/>
  <c r="C532"/>
  <c r="D529"/>
  <c r="D262"/>
  <c r="E259"/>
  <c r="C257"/>
  <c r="D254"/>
  <c r="E275"/>
  <c r="C273"/>
  <c r="D270"/>
  <c r="E267"/>
  <c r="C265"/>
  <c r="C518"/>
  <c r="D516"/>
  <c r="D524"/>
  <c r="E522"/>
  <c r="F520"/>
  <c r="D515"/>
  <c r="D513"/>
  <c r="D511"/>
  <c r="D509"/>
  <c r="D507"/>
  <c r="D505"/>
  <c r="E504"/>
  <c r="D501"/>
  <c r="F499"/>
  <c r="C498"/>
  <c r="E496"/>
  <c r="D493"/>
  <c r="F491"/>
  <c r="C490"/>
  <c r="E488"/>
  <c r="D485"/>
  <c r="F483"/>
  <c r="E462"/>
  <c r="E470"/>
  <c r="E478"/>
  <c r="D466"/>
  <c r="D474"/>
  <c r="C462"/>
  <c r="C470"/>
  <c r="C478"/>
  <c r="E458"/>
  <c r="E456"/>
  <c r="E454"/>
  <c r="E452"/>
  <c r="E450"/>
  <c r="D447"/>
  <c r="E445"/>
  <c r="D444"/>
  <c r="D442"/>
  <c r="D440"/>
  <c r="D438"/>
  <c r="D436"/>
  <c r="F432"/>
  <c r="F430"/>
  <c r="F428"/>
  <c r="F426"/>
  <c r="F424"/>
  <c r="C89"/>
  <c r="C84"/>
  <c r="F549"/>
  <c r="F557"/>
  <c r="E557"/>
  <c r="C555"/>
  <c r="C546"/>
  <c r="E537"/>
  <c r="C535"/>
  <c r="D532"/>
  <c r="E529"/>
  <c r="C527"/>
  <c r="E262"/>
  <c r="C260"/>
  <c r="D257"/>
  <c r="E254"/>
  <c r="C252"/>
  <c r="C276"/>
  <c r="D273"/>
  <c r="E270"/>
  <c r="C268"/>
  <c r="D265"/>
  <c r="C517"/>
  <c r="C525"/>
  <c r="D523"/>
  <c r="E521"/>
  <c r="F519"/>
  <c r="E515"/>
  <c r="E513"/>
  <c r="E511"/>
  <c r="E509"/>
  <c r="E507"/>
  <c r="E505"/>
  <c r="F504"/>
  <c r="C503"/>
  <c r="E501"/>
  <c r="D498"/>
  <c r="F496"/>
  <c r="C495"/>
  <c r="E493"/>
  <c r="D490"/>
  <c r="F488"/>
  <c r="C487"/>
  <c r="E485"/>
  <c r="E469"/>
  <c r="E477"/>
  <c r="D465"/>
  <c r="D473"/>
  <c r="D481"/>
  <c r="C469"/>
  <c r="C477"/>
  <c r="E447"/>
  <c r="E444"/>
  <c r="E442"/>
  <c r="E440"/>
  <c r="E438"/>
  <c r="E436"/>
  <c r="C433"/>
  <c r="C431"/>
  <c r="C429"/>
  <c r="C427"/>
  <c r="C425"/>
  <c r="C423"/>
  <c r="D89"/>
  <c r="D84"/>
  <c r="F556"/>
  <c r="C570"/>
  <c r="C568"/>
  <c r="C566"/>
  <c r="C564"/>
  <c r="C562"/>
  <c r="C560"/>
  <c r="C558"/>
  <c r="D555"/>
  <c r="C553"/>
  <c r="C551"/>
  <c r="C549"/>
  <c r="D546"/>
  <c r="D535"/>
  <c r="E532"/>
  <c r="C530"/>
  <c r="D527"/>
  <c r="C263"/>
  <c r="D260"/>
  <c r="E257"/>
  <c r="C255"/>
  <c r="D252"/>
  <c r="D276"/>
  <c r="E273"/>
  <c r="C271"/>
  <c r="D268"/>
  <c r="E265"/>
  <c r="C516"/>
  <c r="C524"/>
  <c r="D522"/>
  <c r="E520"/>
  <c r="F518"/>
  <c r="F515"/>
  <c r="F513"/>
  <c r="F511"/>
  <c r="F509"/>
  <c r="F507"/>
  <c r="F505"/>
  <c r="D503"/>
  <c r="F501"/>
  <c r="C500"/>
  <c r="E498"/>
  <c r="D495"/>
  <c r="F493"/>
  <c r="C492"/>
  <c r="E490"/>
  <c r="D487"/>
  <c r="F485"/>
  <c r="C484"/>
  <c r="E468"/>
  <c r="E476"/>
  <c r="D464"/>
  <c r="D472"/>
  <c r="D480"/>
  <c r="C468"/>
  <c r="C476"/>
  <c r="D461"/>
  <c r="C459"/>
  <c r="C457"/>
  <c r="C455"/>
  <c r="C453"/>
  <c r="C451"/>
  <c r="C449"/>
  <c r="D433"/>
  <c r="D431"/>
  <c r="D429"/>
  <c r="D427"/>
  <c r="D425"/>
  <c r="D423"/>
  <c r="F529"/>
  <c r="G529"/>
  <c r="F563"/>
  <c r="G563"/>
  <c r="F560"/>
  <c r="G560"/>
  <c r="F196"/>
  <c r="D103"/>
  <c r="J103" s="1"/>
  <c r="F100"/>
  <c r="E56"/>
  <c r="G531"/>
  <c r="F531"/>
  <c r="F530"/>
  <c r="G530"/>
  <c r="F562"/>
  <c r="G562"/>
  <c r="G86"/>
  <c r="F71"/>
  <c r="D88"/>
  <c r="E88"/>
  <c r="F88"/>
  <c r="G88"/>
  <c r="G567"/>
  <c r="F567"/>
  <c r="F566"/>
  <c r="G566"/>
  <c r="F42"/>
  <c r="D47"/>
  <c r="E47"/>
  <c r="F47"/>
  <c r="G47"/>
  <c r="F289"/>
  <c r="G394"/>
  <c r="E395"/>
  <c r="F453"/>
  <c r="F395"/>
  <c r="G395"/>
  <c r="G279"/>
  <c r="G260"/>
  <c r="G259"/>
  <c r="E390"/>
  <c r="G258"/>
  <c r="G227"/>
  <c r="F390"/>
  <c r="G257"/>
  <c r="G252"/>
  <c r="F449"/>
  <c r="G390"/>
  <c r="G256"/>
  <c r="G264"/>
  <c r="G255"/>
  <c r="G263"/>
  <c r="G254"/>
  <c r="G262"/>
  <c r="G253"/>
  <c r="G261"/>
  <c r="J503"/>
  <c r="D110"/>
  <c r="G107"/>
  <c r="G108"/>
  <c r="E92"/>
  <c r="G71"/>
  <c r="F284"/>
  <c r="F393"/>
  <c r="F394"/>
  <c r="E394"/>
  <c r="E393"/>
  <c r="F452"/>
  <c r="G393"/>
  <c r="F211"/>
  <c r="J495"/>
  <c r="F245"/>
  <c r="J245" s="1"/>
  <c r="E206"/>
  <c r="F206"/>
  <c r="F234"/>
  <c r="G205"/>
  <c r="J205" s="1"/>
  <c r="E210"/>
  <c r="G144"/>
  <c r="J168"/>
  <c r="G187"/>
  <c r="F437"/>
  <c r="F208"/>
  <c r="F443"/>
  <c r="E199"/>
  <c r="F436"/>
  <c r="G193"/>
  <c r="J193" s="1"/>
  <c r="G145"/>
  <c r="J145" s="1"/>
  <c r="G200"/>
  <c r="G194"/>
  <c r="F444"/>
  <c r="F231"/>
  <c r="F442"/>
  <c r="F226"/>
  <c r="J226" s="1"/>
  <c r="F200"/>
  <c r="G160"/>
  <c r="J160" s="1"/>
  <c r="F241"/>
  <c r="E200"/>
  <c r="F235"/>
  <c r="J235" s="1"/>
  <c r="F446"/>
  <c r="F243"/>
  <c r="J243" s="1"/>
  <c r="F439"/>
  <c r="G201"/>
  <c r="F438"/>
  <c r="F224"/>
  <c r="J224" s="1"/>
  <c r="F435"/>
  <c r="G208"/>
  <c r="F247"/>
  <c r="E208"/>
  <c r="G195"/>
  <c r="F445"/>
  <c r="F230"/>
  <c r="J230" s="1"/>
  <c r="F441"/>
  <c r="J441" s="1"/>
  <c r="G149"/>
  <c r="F187"/>
  <c r="F232"/>
  <c r="J232" s="1"/>
  <c r="G420"/>
  <c r="J420" s="1"/>
  <c r="G491"/>
  <c r="J491" s="1"/>
  <c r="G414"/>
  <c r="G485"/>
  <c r="G475"/>
  <c r="F475"/>
  <c r="G476"/>
  <c r="F474"/>
  <c r="G412"/>
  <c r="J412" s="1"/>
  <c r="G483"/>
  <c r="F463"/>
  <c r="F462"/>
  <c r="G463"/>
  <c r="G464"/>
  <c r="G477"/>
  <c r="F477"/>
  <c r="G478"/>
  <c r="F476"/>
  <c r="G417"/>
  <c r="G488"/>
  <c r="G416"/>
  <c r="J416" s="1"/>
  <c r="G487"/>
  <c r="G419"/>
  <c r="G490"/>
  <c r="F465"/>
  <c r="G466"/>
  <c r="F464"/>
  <c r="G465"/>
  <c r="F461"/>
  <c r="G450"/>
  <c r="G458"/>
  <c r="G461"/>
  <c r="G457"/>
  <c r="G462"/>
  <c r="G456"/>
  <c r="G455"/>
  <c r="G454"/>
  <c r="J454" s="1"/>
  <c r="G453"/>
  <c r="G452"/>
  <c r="G449"/>
  <c r="G451"/>
  <c r="G459"/>
  <c r="G469"/>
  <c r="F469"/>
  <c r="G470"/>
  <c r="F468"/>
  <c r="G467"/>
  <c r="F467"/>
  <c r="G468"/>
  <c r="F466"/>
  <c r="J466" s="1"/>
  <c r="G413"/>
  <c r="G484"/>
  <c r="G418"/>
  <c r="G489"/>
  <c r="G422"/>
  <c r="G493"/>
  <c r="G415"/>
  <c r="G486"/>
  <c r="G421"/>
  <c r="G492"/>
  <c r="J492" s="1"/>
  <c r="J320"/>
  <c r="J316"/>
  <c r="J55"/>
  <c r="J142"/>
  <c r="J334"/>
  <c r="J138"/>
  <c r="J124"/>
  <c r="J183"/>
  <c r="J203"/>
  <c r="J133"/>
  <c r="J306"/>
  <c r="J347"/>
  <c r="J176"/>
  <c r="J46"/>
  <c r="J196"/>
  <c r="J66"/>
  <c r="J169"/>
  <c r="J125"/>
  <c r="G77"/>
  <c r="J77" s="1"/>
  <c r="G43"/>
  <c r="J43" s="1"/>
  <c r="J295"/>
  <c r="E211"/>
  <c r="E65"/>
  <c r="J65" s="1"/>
  <c r="G68"/>
  <c r="J68" s="1"/>
  <c r="G85"/>
  <c r="J85" s="1"/>
  <c r="J49"/>
  <c r="F92"/>
  <c r="J92" s="1"/>
  <c r="F108"/>
  <c r="F79"/>
  <c r="J79" s="1"/>
  <c r="F210"/>
  <c r="F62"/>
  <c r="J62" s="1"/>
  <c r="F53"/>
  <c r="J53" s="1"/>
  <c r="J42"/>
  <c r="E87"/>
  <c r="J87" s="1"/>
  <c r="J345"/>
  <c r="E339"/>
  <c r="C419"/>
  <c r="C415"/>
  <c r="D346"/>
  <c r="D419"/>
  <c r="D415"/>
  <c r="G410"/>
  <c r="J410" s="1"/>
  <c r="C348"/>
  <c r="C340"/>
  <c r="F419"/>
  <c r="D348"/>
  <c r="D340"/>
  <c r="F418"/>
  <c r="C342"/>
  <c r="C417"/>
  <c r="C413"/>
  <c r="D342"/>
  <c r="E421"/>
  <c r="D417"/>
  <c r="D413"/>
  <c r="C344"/>
  <c r="F421"/>
  <c r="D344"/>
  <c r="C346"/>
  <c r="G146"/>
  <c r="F242"/>
  <c r="G161"/>
  <c r="J161" s="1"/>
  <c r="D108"/>
  <c r="E111"/>
  <c r="G209"/>
  <c r="D105"/>
  <c r="E109"/>
  <c r="J109" s="1"/>
  <c r="G70"/>
  <c r="F227"/>
  <c r="E201"/>
  <c r="F188"/>
  <c r="J188" s="1"/>
  <c r="J153"/>
  <c r="G128"/>
  <c r="J128" s="1"/>
  <c r="J78"/>
  <c r="E94"/>
  <c r="J94" s="1"/>
  <c r="F201"/>
  <c r="F195"/>
  <c r="E97"/>
  <c r="J97" s="1"/>
  <c r="E93"/>
  <c r="J93" s="1"/>
  <c r="F233"/>
  <c r="F202"/>
  <c r="G90"/>
  <c r="G100"/>
  <c r="F90"/>
  <c r="G95"/>
  <c r="J95" s="1"/>
  <c r="E61"/>
  <c r="J61" s="1"/>
  <c r="F40"/>
  <c r="J172"/>
  <c r="J48"/>
  <c r="J120"/>
  <c r="J52"/>
  <c r="J325"/>
  <c r="J167"/>
  <c r="J83"/>
  <c r="J240"/>
  <c r="J123"/>
  <c r="J76"/>
  <c r="J82"/>
  <c r="J322"/>
  <c r="J154"/>
  <c r="J59"/>
  <c r="J341"/>
  <c r="J75"/>
  <c r="J343"/>
  <c r="J137"/>
  <c r="J297"/>
  <c r="J291"/>
  <c r="J189"/>
  <c r="J81"/>
  <c r="J37"/>
  <c r="J164"/>
  <c r="J156"/>
  <c r="J327"/>
  <c r="L17"/>
  <c r="J179"/>
  <c r="J237"/>
  <c r="J338"/>
  <c r="J141"/>
  <c r="J321"/>
  <c r="J197"/>
  <c r="J147"/>
  <c r="J139"/>
  <c r="J294"/>
  <c r="J181"/>
  <c r="J331"/>
  <c r="J337"/>
  <c r="J248"/>
  <c r="J250"/>
  <c r="J283"/>
  <c r="J101"/>
  <c r="J174"/>
  <c r="J305"/>
  <c r="J221"/>
  <c r="J304"/>
  <c r="J301"/>
  <c r="J110"/>
  <c r="J58"/>
  <c r="J45"/>
  <c r="L22"/>
  <c r="J332"/>
  <c r="J190"/>
  <c r="L23"/>
  <c r="J159"/>
  <c r="J307"/>
  <c r="J287"/>
  <c r="J173"/>
  <c r="J91"/>
  <c r="J236"/>
  <c r="J310"/>
  <c r="J51"/>
  <c r="J54"/>
  <c r="J122"/>
  <c r="J50"/>
  <c r="J127"/>
  <c r="J134"/>
  <c r="J280"/>
  <c r="J155"/>
  <c r="J69"/>
  <c r="J74"/>
  <c r="J98"/>
  <c r="J326"/>
  <c r="J204"/>
  <c r="J158"/>
  <c r="J99"/>
  <c r="J60"/>
  <c r="J44"/>
  <c r="J313"/>
  <c r="J314"/>
  <c r="J178"/>
  <c r="J186"/>
  <c r="J131"/>
  <c r="J102"/>
  <c r="L15"/>
  <c r="J207"/>
  <c r="J57"/>
  <c r="J162"/>
  <c r="J212"/>
  <c r="J184"/>
  <c r="J292"/>
  <c r="J336"/>
  <c r="J293"/>
  <c r="J251"/>
  <c r="J249"/>
  <c r="J229"/>
  <c r="J126"/>
  <c r="J290"/>
  <c r="J312"/>
  <c r="J246"/>
  <c r="J285"/>
  <c r="J136"/>
  <c r="J130"/>
  <c r="J329"/>
  <c r="J309"/>
  <c r="J315"/>
  <c r="J228"/>
  <c r="J241" l="1"/>
  <c r="J86"/>
  <c r="J233"/>
  <c r="J111"/>
  <c r="J149"/>
  <c r="J194"/>
  <c r="J56"/>
  <c r="J525"/>
  <c r="J472"/>
  <c r="J481"/>
  <c r="J499"/>
  <c r="J425"/>
  <c r="J390"/>
  <c r="J422"/>
  <c r="J458"/>
  <c r="J444"/>
  <c r="J255"/>
  <c r="J40"/>
  <c r="J202"/>
  <c r="J209"/>
  <c r="J105"/>
  <c r="J247"/>
  <c r="J446"/>
  <c r="J231"/>
  <c r="J234"/>
  <c r="J271"/>
  <c r="J479"/>
  <c r="J100"/>
  <c r="J451"/>
  <c r="J457"/>
  <c r="J478"/>
  <c r="J442"/>
  <c r="J470"/>
  <c r="J146"/>
  <c r="J339"/>
  <c r="J459"/>
  <c r="J483"/>
  <c r="J439"/>
  <c r="J436"/>
  <c r="J279"/>
  <c r="J447"/>
  <c r="J70"/>
  <c r="J242"/>
  <c r="J414"/>
  <c r="J144"/>
  <c r="J284"/>
  <c r="J549"/>
  <c r="J568"/>
  <c r="J516"/>
  <c r="J501"/>
  <c r="J486"/>
  <c r="J423"/>
  <c r="J500"/>
  <c r="J494"/>
  <c r="J452"/>
  <c r="J395"/>
  <c r="J261"/>
  <c r="J484"/>
  <c r="J455"/>
  <c r="J488"/>
  <c r="J485"/>
  <c r="J438"/>
  <c r="J562"/>
  <c r="J440"/>
  <c r="J517"/>
  <c r="J546"/>
  <c r="J426"/>
  <c r="J511"/>
  <c r="J432"/>
  <c r="J473"/>
  <c r="J560"/>
  <c r="J498"/>
  <c r="J471"/>
  <c r="J502"/>
  <c r="J534"/>
  <c r="J565"/>
  <c r="J430"/>
  <c r="J528"/>
  <c r="J489"/>
  <c r="J260"/>
  <c r="J558"/>
  <c r="J480"/>
  <c r="J264"/>
  <c r="J493"/>
  <c r="J449"/>
  <c r="J490"/>
  <c r="J474"/>
  <c r="J443"/>
  <c r="J256"/>
  <c r="J263"/>
  <c r="J553"/>
  <c r="J570"/>
  <c r="J227"/>
  <c r="J211"/>
  <c r="J456"/>
  <c r="J445"/>
  <c r="J532"/>
  <c r="J567"/>
  <c r="J497"/>
  <c r="J514"/>
  <c r="J88"/>
  <c r="J509"/>
  <c r="J262"/>
  <c r="J531"/>
  <c r="J556"/>
  <c r="J512"/>
  <c r="J530"/>
  <c r="J252"/>
  <c r="J535"/>
  <c r="J89"/>
  <c r="J265"/>
  <c r="J507"/>
  <c r="J275"/>
  <c r="J563"/>
  <c r="J428"/>
  <c r="J269"/>
  <c r="J510"/>
  <c r="J266"/>
  <c r="J433"/>
  <c r="J276"/>
  <c r="J84"/>
  <c r="J518"/>
  <c r="J505"/>
  <c r="J548"/>
  <c r="J561"/>
  <c r="J47"/>
  <c r="J508"/>
  <c r="J523"/>
  <c r="J258"/>
  <c r="J394"/>
  <c r="J431"/>
  <c r="J257"/>
  <c r="J254"/>
  <c r="J537"/>
  <c r="J496"/>
  <c r="J424"/>
  <c r="J522"/>
  <c r="J506"/>
  <c r="J393"/>
  <c r="J551"/>
  <c r="J527"/>
  <c r="J267"/>
  <c r="J554"/>
  <c r="J521"/>
  <c r="J566"/>
  <c r="J427"/>
  <c r="J268"/>
  <c r="J515"/>
  <c r="J520"/>
  <c r="J259"/>
  <c r="J552"/>
  <c r="J253"/>
  <c r="J536"/>
  <c r="J533"/>
  <c r="J453"/>
  <c r="J450"/>
  <c r="J487"/>
  <c r="J435"/>
  <c r="J437"/>
  <c r="J524"/>
  <c r="J564"/>
  <c r="J555"/>
  <c r="J273"/>
  <c r="J513"/>
  <c r="J270"/>
  <c r="J529"/>
  <c r="J557"/>
  <c r="J107"/>
  <c r="J550"/>
  <c r="J569"/>
  <c r="J277"/>
  <c r="J274"/>
  <c r="J71"/>
  <c r="J206"/>
  <c r="J210"/>
  <c r="J195"/>
  <c r="J465"/>
  <c r="J418"/>
  <c r="J463"/>
  <c r="J200"/>
  <c r="J187"/>
  <c r="J208"/>
  <c r="J464"/>
  <c r="J469"/>
  <c r="J462"/>
  <c r="J476"/>
  <c r="J461"/>
  <c r="J467"/>
  <c r="J477"/>
  <c r="J468"/>
  <c r="J475"/>
  <c r="L24"/>
  <c r="J348"/>
  <c r="J417"/>
  <c r="J108"/>
  <c r="J415"/>
  <c r="L26"/>
  <c r="J201"/>
  <c r="J344"/>
  <c r="J342"/>
  <c r="J421"/>
  <c r="J419"/>
  <c r="J90"/>
  <c r="J340"/>
  <c r="J346"/>
  <c r="L27"/>
  <c r="L25"/>
  <c r="L28"/>
  <c r="J413"/>
</calcChain>
</file>

<file path=xl/sharedStrings.xml><?xml version="1.0" encoding="utf-8"?>
<sst xmlns="http://schemas.openxmlformats.org/spreadsheetml/2006/main" count="1096" uniqueCount="620">
  <si>
    <t>u/d-QuarkBoson,1.</t>
  </si>
  <si>
    <t>Boson</t>
  </si>
  <si>
    <t>Meson-Boson</t>
  </si>
  <si>
    <t>Meson</t>
  </si>
  <si>
    <t>3/3</t>
  </si>
  <si>
    <t>4/3</t>
  </si>
  <si>
    <t>5/3</t>
  </si>
  <si>
    <t>4/4</t>
  </si>
  <si>
    <t>5/4</t>
  </si>
  <si>
    <t>6/4</t>
  </si>
  <si>
    <t>5/5</t>
  </si>
  <si>
    <t>8/5</t>
  </si>
  <si>
    <t>6/6</t>
  </si>
  <si>
    <t>10/6</t>
  </si>
  <si>
    <t>6/5</t>
  </si>
  <si>
    <t>8,5/5</t>
  </si>
  <si>
    <t>9/5</t>
  </si>
  <si>
    <t>9,5/5</t>
  </si>
  <si>
    <t>10/5</t>
  </si>
  <si>
    <t>3/2</t>
  </si>
  <si>
    <t>4/2</t>
  </si>
  <si>
    <t>5/2</t>
  </si>
  <si>
    <t>6/2</t>
  </si>
  <si>
    <t>2/(2*3)</t>
  </si>
  <si>
    <t>3/(2*3)</t>
  </si>
  <si>
    <t>4/(2*3)</t>
  </si>
  <si>
    <t>5/(2*3)</t>
  </si>
  <si>
    <t>6/(2*3)</t>
  </si>
  <si>
    <t>7/(2*3)</t>
  </si>
  <si>
    <t>8/(2*3)</t>
  </si>
  <si>
    <t>9/(2*3)</t>
  </si>
  <si>
    <t>10/(2*3)</t>
  </si>
  <si>
    <t>11/(2*3)</t>
  </si>
  <si>
    <t>12/(2*3)</t>
  </si>
  <si>
    <t>14/(2*3)</t>
  </si>
  <si>
    <t>6/3</t>
  </si>
  <si>
    <t>4/3 (3/2)³</t>
  </si>
  <si>
    <t>4/3 (3/2)³ + 2/(2*3)</t>
  </si>
  <si>
    <t>4/3 (3/2)³ + 3/(2*3)</t>
  </si>
  <si>
    <t>4/3 (3/2)³ + 4/(2*3)</t>
  </si>
  <si>
    <t>4/3 (3/2)³ + 5/(2*3)</t>
  </si>
  <si>
    <t>4/3 (3/2)³ + 6/(2*3)</t>
  </si>
  <si>
    <t>4/3 (3/2)³ + 7/(2*3)</t>
  </si>
  <si>
    <t>4/3 (3/2)³ + 8/(2*3)</t>
  </si>
  <si>
    <t>4/3 (3/2)³ + 9/(2*3)</t>
  </si>
  <si>
    <t>4/3 (3/2)³ + 10/(2*3)</t>
  </si>
  <si>
    <t>4/3 (3/2)³ + 12/(2*3)</t>
  </si>
  <si>
    <t>5/3 (3/2)³</t>
  </si>
  <si>
    <t>5/3 (3/2)³ + 2/(2*3)</t>
  </si>
  <si>
    <t>5/3 (3/2)³ + 3/(2*3)</t>
  </si>
  <si>
    <t>5/3 (3/2)³ + 4/(2*3)</t>
  </si>
  <si>
    <t>5/3 (3/2)³ + 5/(2*3)</t>
  </si>
  <si>
    <t>5/3 (3/2)³ + 6/(2*3)</t>
  </si>
  <si>
    <t>5/3 (3/2)³ + 7/(2*3)</t>
  </si>
  <si>
    <t>5/3 (3/2)³ + 8/(2*3)</t>
  </si>
  <si>
    <t>5/3 (3/2)³ + 9/(2*3)</t>
  </si>
  <si>
    <t>5/3 (3/2)³ + 10/(2*3)</t>
  </si>
  <si>
    <t>5/3 (3/2)³ + 12/(2*3)</t>
  </si>
  <si>
    <t>4/4 (4/2)³</t>
  </si>
  <si>
    <t>4/4 (4/2)³ + 2/(2*3)</t>
  </si>
  <si>
    <t>4/4 (4/2)³ + 3/(2*3)</t>
  </si>
  <si>
    <t>4/4 (4/2)³ + 4/(2*3)</t>
  </si>
  <si>
    <t>4/4 (4/2)³ + 5/(2*3)</t>
  </si>
  <si>
    <t>4/4 (4/2)³ + 6/(2*3)</t>
  </si>
  <si>
    <t>4/4 (4/2)³ + 7/(2*3)</t>
  </si>
  <si>
    <t>4/4 (4/2)³ + 8/(2*3)</t>
  </si>
  <si>
    <t>4/4 (4/2)³ + 9/(2*3)</t>
  </si>
  <si>
    <t>4/4 (4/2)³ + 10/(2*3)</t>
  </si>
  <si>
    <t>4/4 (4/2)³ + 12/(2*3)</t>
  </si>
  <si>
    <t>C-QuarkBoson,1.</t>
  </si>
  <si>
    <t>C-QuarkMesonBoson,1.</t>
  </si>
  <si>
    <t>4/3 (4/2)³</t>
  </si>
  <si>
    <t>4/3 (4/2)³ + 2/(2*3)</t>
  </si>
  <si>
    <t>4/3 (4/2)³ + 3/(2*3)</t>
  </si>
  <si>
    <t>4/3 (4/2)³ + 4/(2*3)</t>
  </si>
  <si>
    <t>4/3 (4/2)³ + 5/(2*3)</t>
  </si>
  <si>
    <t>4/3 (4/2)³ + 6/(2*3)</t>
  </si>
  <si>
    <t>4/3 (4/2)³ + 7/(2*3)</t>
  </si>
  <si>
    <t>4/3 (4/2)³ + 8/(2*3)</t>
  </si>
  <si>
    <t>4/3 (4/2)³ + 9/(2*3)</t>
  </si>
  <si>
    <t>4/3 (4/2)³ + 10/(2*3)</t>
  </si>
  <si>
    <t>4/3 (4/2)³ + 12/(2*3)</t>
  </si>
  <si>
    <t>5/4 (4/2)³</t>
  </si>
  <si>
    <t>5/4 (4/2)³ + 2/(2*3)</t>
  </si>
  <si>
    <t>5/4 (4/2)³ + 3/(2*3)</t>
  </si>
  <si>
    <t>5/4 (4/2)³ + 4/(2*3)</t>
  </si>
  <si>
    <t>5/4 (4/2)³ + 5/(2*3)</t>
  </si>
  <si>
    <t>5/4 (4/2)³ + 6/(2*3)</t>
  </si>
  <si>
    <t>5/4 (4/2)³ + 7/(2*3)</t>
  </si>
  <si>
    <t>5/4 (4/2)³ + 8/(2*3)</t>
  </si>
  <si>
    <t>5/4 (4/2)³ + 9/(2*3)</t>
  </si>
  <si>
    <t>5/4 (4/2)³ + 10/(2*3)</t>
  </si>
  <si>
    <t>5/4 (4/2)³ + 12/(2*3)</t>
  </si>
  <si>
    <t>6/4 (4/2)³</t>
  </si>
  <si>
    <t>6/4 (4/2)³ + 2/(2*3)</t>
  </si>
  <si>
    <t>6/4 (4/2)³ + 3/(2*3)</t>
  </si>
  <si>
    <t>6/4 (4/2)³ + 4/(2*3)</t>
  </si>
  <si>
    <t>6/4 (4/2)³ + 5/(2*3)</t>
  </si>
  <si>
    <t>6/4 (4/2)³ + 6/(2*3)</t>
  </si>
  <si>
    <t>6/4 (4/2)³ + 7/(2*3)</t>
  </si>
  <si>
    <t>6/4 (4/2)³ + 8/(2*3)</t>
  </si>
  <si>
    <t>6/4 (4/2)³ + 9/(2*3)</t>
  </si>
  <si>
    <t>6/4 (4/2)³ + 10/(2*3)</t>
  </si>
  <si>
    <t>6/4 (4/2)³ + 12/(2*3)</t>
  </si>
  <si>
    <t>B-QuarkBoson,1.</t>
  </si>
  <si>
    <t>5/5 (5/2)³ √(5 /6)</t>
  </si>
  <si>
    <t>5/5 (5/2)³ √(5 /6) + 2/(2*3)</t>
  </si>
  <si>
    <t>5/5 (5/2)³ √(5 /6) + 3/(2*3)</t>
  </si>
  <si>
    <t>5/5 (5/2)³ √(5 /6) + 4/(2*3)</t>
  </si>
  <si>
    <t>5/5 (5/2)³ √(5 /6) + 5/(2*3)</t>
  </si>
  <si>
    <t>5/5 (5/2)³ √(5 /6) + 6/(2*3)</t>
  </si>
  <si>
    <t>5/5 (5/2)³ √(5 /6) + 7/(2*3)</t>
  </si>
  <si>
    <t>5/5 (5/2)³ √(5 /6) + 8/(2*3)</t>
  </si>
  <si>
    <t>5/5 (5/2)³ √(5 /6) + 9/(2*3)</t>
  </si>
  <si>
    <t>5/5 (5/2)³ √(5 /6) + 10/(2*3)</t>
  </si>
  <si>
    <t>5/5 (5/2)³ √(5 /6) + 12/(2*3)</t>
  </si>
  <si>
    <t>B-QuarkMesonBoson,1.</t>
  </si>
  <si>
    <t>8/5 (5/2)³ √(5 /6)</t>
  </si>
  <si>
    <t>8/5 (5/2)³ √(5 /6) + 2/(2*3)</t>
  </si>
  <si>
    <t>8/5 (5/2)³ √(5 /6) + 3/(2*3)</t>
  </si>
  <si>
    <t>8/5 (5/2)³ √(5 /6) + 4/(2*3)</t>
  </si>
  <si>
    <t>8/5 (5/2)³ √(5 /6) + 5/(2*3)</t>
  </si>
  <si>
    <t>8/5 (5/2)³ √(5 /6) + 6/(2*3)</t>
  </si>
  <si>
    <t>8/5 (5/2)³ √(5 /6) + 7/(2*3)</t>
  </si>
  <si>
    <t>8/5 (5/2)³ √(5 /6) + 8/(2*3)</t>
  </si>
  <si>
    <t>8/5 (5/2)³ √(5 /6) + 9/(2*3)</t>
  </si>
  <si>
    <t>8/5 (5/2)³ √(5 /6) + 10/(2*3)</t>
  </si>
  <si>
    <t>8/5 (5/2)³ √(5 /6) + 12/(2*3)</t>
  </si>
  <si>
    <t>T-QuarkBoson,1.</t>
  </si>
  <si>
    <t>T-QuarkMesonBoson,1.</t>
  </si>
  <si>
    <t>6/6 (6/2)³ √(5 /7)</t>
  </si>
  <si>
    <t>6/6 (6/2)³ √(5 /7) + 2/(2*3)</t>
  </si>
  <si>
    <t>6/6 (6/2)³ √(5 /7) + 3/(2*3)</t>
  </si>
  <si>
    <t>6/6 (6/2)³ √(5 /7) + 4/(2*3)</t>
  </si>
  <si>
    <t>6/6 (6/2)³ √(5 /7) + 5/(2*3)</t>
  </si>
  <si>
    <t>6/6 (6/2)³ √(5 /7) + 6/(2*3)</t>
  </si>
  <si>
    <t>6/6 (6/2)³ √(5 /7) + 7/(2*3)</t>
  </si>
  <si>
    <t>6/6 (6/2)³ √(5 /7) + 8/(2*3)</t>
  </si>
  <si>
    <t>6/6 (6/2)³ √(5 /7) + 9/(2*3)</t>
  </si>
  <si>
    <t>6/6 (6/2)³ √(5 /7) + 10/(2*3)</t>
  </si>
  <si>
    <t>6/6 (6/2)³ √(5 /7) + 12/(2*3)</t>
  </si>
  <si>
    <t>10/6 (6/2)³ √(5 /7)</t>
  </si>
  <si>
    <t>10/6 (6/2)³ √(5 /7) + 2/(2*3)</t>
  </si>
  <si>
    <t>10/6 (6/2)³ √(5 /7) + 3/(2*3)</t>
  </si>
  <si>
    <t>10/6 (6/2)³ √(5 /7) + 4/(2*3)</t>
  </si>
  <si>
    <t>10/6 (6/2)³ √(5 /7) + 5/(2*3)</t>
  </si>
  <si>
    <t>10/6 (6/2)³ √(5 /7) + 6/(2*3)</t>
  </si>
  <si>
    <t>10/6 (6/2)³ √(5 /7) + 7/(2*3)</t>
  </si>
  <si>
    <t>10/6 (6/2)³ √(5 /7) + 8/(2*3)</t>
  </si>
  <si>
    <t>10/6 (6/2)³ √(5 /7) + 9/(2*3)</t>
  </si>
  <si>
    <t>10/6 (6/2)³ √(5 /7) + 10/(2*3)</t>
  </si>
  <si>
    <t>10/6 (6/2)³ √(5 /7) + 12/(2*3)</t>
  </si>
  <si>
    <t>5/5 (4/3)³</t>
  </si>
  <si>
    <t>6/5 (4/3)³</t>
  </si>
  <si>
    <t>8/5 (4/3)³</t>
  </si>
  <si>
    <t>8,5/5 (4/3)³</t>
  </si>
  <si>
    <t>9/5 (4/3)³</t>
  </si>
  <si>
    <t>9,5/5 (4/3)³</t>
  </si>
  <si>
    <t>10/5 (4/3)³</t>
  </si>
  <si>
    <t>5/5*POTENZ(4/3; 4)</t>
  </si>
  <si>
    <t>6/5*POTENZ(4/3; 4)</t>
  </si>
  <si>
    <t>8/5*POTENZ(4/3; 4)</t>
  </si>
  <si>
    <t>8,5/5*POTENZ(4/3; 4)</t>
  </si>
  <si>
    <t>9/5*POTENZ(4/3; 4)</t>
  </si>
  <si>
    <t>9,5/5*POTENZ(4/3; 4)</t>
  </si>
  <si>
    <t>10/5*POTENZ(4/3; 4)</t>
  </si>
  <si>
    <t>5/5*POTENZ(4/3; 5)</t>
  </si>
  <si>
    <t>6/5*POTENZ(4/3; 5)</t>
  </si>
  <si>
    <t>8/5*POTENZ(4/3; 5)</t>
  </si>
  <si>
    <t>8,5/5*POTENZ(4/3; 5)</t>
  </si>
  <si>
    <t>9/5*POTENZ(4/3; 5)</t>
  </si>
  <si>
    <t>9,5/5*POTENZ(4/3; 5)</t>
  </si>
  <si>
    <t>10/5*POTENZ(4/3; 5)</t>
  </si>
  <si>
    <t>5/5*POTENZ(4/3; 6)</t>
  </si>
  <si>
    <t>6/5*POTENZ(4/3; 6)</t>
  </si>
  <si>
    <t>8/5*POTENZ(4/3; 6)</t>
  </si>
  <si>
    <t>8,5/5*POTENZ(4/3; 6)</t>
  </si>
  <si>
    <t>9/5*POTENZ(4/3; 6)</t>
  </si>
  <si>
    <t>9,5/5*POTENZ(4/3; 6)</t>
  </si>
  <si>
    <t>10/5*POTENZ(4/3; 6)</t>
  </si>
  <si>
    <t>5/5*POTENZ(4/3; 7)</t>
  </si>
  <si>
    <t>6/5*POTENZ(4/3; 7)</t>
  </si>
  <si>
    <t>8/5*POTENZ(4/3; 7)</t>
  </si>
  <si>
    <t>8,5/5*POTENZ(4/3; 7)</t>
  </si>
  <si>
    <t>9/5*POTENZ(4/3; 7)</t>
  </si>
  <si>
    <t>9,5/5*POTENZ(4/3; 7)</t>
  </si>
  <si>
    <t>10/5*POTENZ(4/3; 7)</t>
  </si>
  <si>
    <t>5/5*POTENZ(4/3; 8)</t>
  </si>
  <si>
    <t>6/5*POTENZ(4/3; 8)</t>
  </si>
  <si>
    <t>8/5*POTENZ(4/3; 8)</t>
  </si>
  <si>
    <t>8,5/5*POTENZ(4/3; 8)</t>
  </si>
  <si>
    <t>9/5*POTENZ(4/3; 8)</t>
  </si>
  <si>
    <t>9,5/5*POTENZ(4/3; 8)</t>
  </si>
  <si>
    <t>10/5*POTENZ(4/3; 8)</t>
  </si>
  <si>
    <t>S-Quark Boson,1.</t>
  </si>
  <si>
    <t>S-Quark Meson-Boson,1.</t>
  </si>
  <si>
    <t>S-Quark Meson,1.</t>
  </si>
  <si>
    <t>6/5*POTENZ(4/3; 5) + 2/(2*3)</t>
  </si>
  <si>
    <t>6/5*POTENZ(4/3; 5) + 3/(2*3)</t>
  </si>
  <si>
    <t>6/5*POTENZ(4/3; 5) + 4/(2*3)</t>
  </si>
  <si>
    <t>6/5*POTENZ(4/3; 5) + 5/(2*3)</t>
  </si>
  <si>
    <t>6/5*POTENZ(4/3; 5) + 6/(2*3)</t>
  </si>
  <si>
    <t>6/5*POTENZ(4/3; 5) + 7/(2*3)</t>
  </si>
  <si>
    <t>6/5*POTENZ(4/3; 5) + 8/(2*3)</t>
  </si>
  <si>
    <t>6/5*POTENZ(4/3; 5) + 9/(2*3)</t>
  </si>
  <si>
    <t>6/5*POTENZ(4/3; 5) + 10/(2*3)</t>
  </si>
  <si>
    <t>6/5*POTENZ(4/3; 5) + 11/(2*3)</t>
  </si>
  <si>
    <t>6/5*POTENZ(4/3; 5) + 12/(2*3)</t>
  </si>
  <si>
    <t>6/5*POTENZ(4/3; 5) + 14/(2*3)</t>
  </si>
  <si>
    <t>S-QuarkBoson,1.</t>
  </si>
  <si>
    <t>U</t>
  </si>
  <si>
    <t>Pion</t>
  </si>
  <si>
    <t>Meson_Boson,5.</t>
  </si>
  <si>
    <t>Proton</t>
  </si>
  <si>
    <t>Tauon</t>
  </si>
  <si>
    <t>Meson_Boson,6.</t>
  </si>
  <si>
    <t>Hadron,4.</t>
  </si>
  <si>
    <t>Hadron,6.</t>
  </si>
  <si>
    <t>W-Boson</t>
  </si>
  <si>
    <t>ο</t>
  </si>
  <si>
    <t>Fion</t>
  </si>
  <si>
    <r>
      <t xml:space="preserve">4/4 </t>
    </r>
    <r>
      <rPr>
        <sz val="11"/>
        <color theme="1"/>
        <rFont val="Calibri"/>
        <family val="2"/>
      </rPr>
      <t>·</t>
    </r>
    <r>
      <rPr>
        <sz val="11"/>
        <color theme="1"/>
        <rFont val="Calibri"/>
        <family val="2"/>
        <scheme val="minor"/>
      </rPr>
      <t xml:space="preserve"> 4/4</t>
    </r>
  </si>
  <si>
    <t>4,5/4 · 4/4</t>
  </si>
  <si>
    <t>4,5/4 · 4,5/4</t>
  </si>
  <si>
    <t>5/4 · 4/4</t>
  </si>
  <si>
    <t>5/4 · 5/4</t>
  </si>
  <si>
    <t>Z-Boson</t>
  </si>
  <si>
    <t>H-Boson</t>
  </si>
  <si>
    <t>Proton_Neutron</t>
  </si>
  <si>
    <t>K1(1270)</t>
  </si>
  <si>
    <t>K2(1580)</t>
  </si>
  <si>
    <t>K(1630)</t>
  </si>
  <si>
    <t>K*(1680)</t>
  </si>
  <si>
    <t>K3*(1780)</t>
  </si>
  <si>
    <t>K2(2250)</t>
  </si>
  <si>
    <t>K5*(2380)</t>
  </si>
  <si>
    <t>K4(2500)</t>
  </si>
  <si>
    <t>K(3100)</t>
  </si>
  <si>
    <t>K+- ; K0</t>
  </si>
  <si>
    <t>K*(1410)</t>
  </si>
  <si>
    <t>N(1440)</t>
  </si>
  <si>
    <t>N(1520)</t>
  </si>
  <si>
    <t>N(1650)</t>
  </si>
  <si>
    <t>N(1680)</t>
  </si>
  <si>
    <t>N(1535)</t>
  </si>
  <si>
    <t>N(1720)</t>
  </si>
  <si>
    <t>N(1860)</t>
  </si>
  <si>
    <t>N(1875)</t>
  </si>
  <si>
    <t>N(1880)</t>
  </si>
  <si>
    <t>N(2040)</t>
  </si>
  <si>
    <t>N(2190)</t>
  </si>
  <si>
    <t>N(2220)</t>
  </si>
  <si>
    <t>N(2250)</t>
  </si>
  <si>
    <t>N(2570)</t>
  </si>
  <si>
    <t>N(2700)</t>
  </si>
  <si>
    <t>Δ(1600)</t>
  </si>
  <si>
    <t>N(2000)  ; Δ(2000)</t>
  </si>
  <si>
    <t>Δ(2350)</t>
  </si>
  <si>
    <r>
      <t xml:space="preserve">Δ(2585)  ; </t>
    </r>
    <r>
      <rPr>
        <sz val="11"/>
        <color theme="1"/>
        <rFont val="Calibri"/>
        <family val="2"/>
      </rPr>
      <t xml:space="preserve">≈ </t>
    </r>
    <r>
      <rPr>
        <sz val="11"/>
        <color theme="1"/>
        <rFont val="Calibri"/>
        <family val="2"/>
        <scheme val="minor"/>
      </rPr>
      <t>N(2600)</t>
    </r>
  </si>
  <si>
    <t>Δ(1232)</t>
  </si>
  <si>
    <t>Δ(1620)</t>
  </si>
  <si>
    <t>N(1675)</t>
  </si>
  <si>
    <t>Δ(1700)</t>
  </si>
  <si>
    <t>Δ(1750)</t>
  </si>
  <si>
    <t>N(1900)  ;  Δ(1900)</t>
  </si>
  <si>
    <t>Δ(1950)</t>
  </si>
  <si>
    <t xml:space="preserve">N(2060) </t>
  </si>
  <si>
    <t xml:space="preserve">N(2100) </t>
  </si>
  <si>
    <t>N(2300)  ; Δ(2300)</t>
  </si>
  <si>
    <t>Δ(2420)</t>
  </si>
  <si>
    <t>Δ(2750)</t>
  </si>
  <si>
    <t>Δ(2950)</t>
  </si>
  <si>
    <t>ꓥ</t>
  </si>
  <si>
    <t>ꓥ(1405)</t>
  </si>
  <si>
    <t>ꓥ(1520)</t>
  </si>
  <si>
    <t>ꓥ(1600)</t>
  </si>
  <si>
    <t>ꓥ(1800)</t>
  </si>
  <si>
    <t>ꓥ(1890)</t>
  </si>
  <si>
    <t>ꓥ(2000)</t>
  </si>
  <si>
    <t>ꓥ(2100)</t>
  </si>
  <si>
    <t>ꓥ(2350)</t>
  </si>
  <si>
    <t>Σ+</t>
  </si>
  <si>
    <t>Σ(1385)</t>
  </si>
  <si>
    <t>Σ(1580)</t>
  </si>
  <si>
    <t>Σ(1660)</t>
  </si>
  <si>
    <t>Σ(1775)</t>
  </si>
  <si>
    <t>Σ(1880)</t>
  </si>
  <si>
    <t>Σ(2000)</t>
  </si>
  <si>
    <t>Σ(2100)</t>
  </si>
  <si>
    <t>Σ(2250)</t>
  </si>
  <si>
    <t>Σ(2455)</t>
  </si>
  <si>
    <t>Σ(3000)</t>
  </si>
  <si>
    <t>Σ(3170)</t>
  </si>
  <si>
    <t>Ξ0</t>
  </si>
  <si>
    <t>Ξ(1530)</t>
  </si>
  <si>
    <t>Ξ(1620)</t>
  </si>
  <si>
    <t>Ξ(1690)</t>
  </si>
  <si>
    <t>Ξ(1820)</t>
  </si>
  <si>
    <t>Ξ(1950)</t>
  </si>
  <si>
    <t>Ξ(2030)</t>
  </si>
  <si>
    <t>Ξ(2120)</t>
  </si>
  <si>
    <t>Ξ(2250)</t>
  </si>
  <si>
    <t>Ξ(2370)</t>
  </si>
  <si>
    <t>Ξ(2500)</t>
  </si>
  <si>
    <t>Ω(2470)</t>
  </si>
  <si>
    <t>Ω(2380)</t>
  </si>
  <si>
    <t>Ω(2250)</t>
  </si>
  <si>
    <t>Ω(2012)</t>
  </si>
  <si>
    <t>Ω-</t>
  </si>
  <si>
    <t>10,5/5*POTENZ(4/3; 4)</t>
  </si>
  <si>
    <t>11/5*POTENZ(4/3; 4)</t>
  </si>
  <si>
    <t>10,5/5*POTENZ(4/3; 5)</t>
  </si>
  <si>
    <t>11/5*POTENZ(4/3; 5)</t>
  </si>
  <si>
    <t>10,5/5*POTENZ(4/3; 6)</t>
  </si>
  <si>
    <t>11/5*POTENZ(4/3; 6)</t>
  </si>
  <si>
    <t>ꓥ(2585)</t>
  </si>
  <si>
    <t>Σ(1830)</t>
  </si>
  <si>
    <t>Σ(1940) ; Σ(1915)</t>
  </si>
  <si>
    <t>Σ(2620)</t>
  </si>
  <si>
    <t>10,5/5*POTENZ(4/3; 7)</t>
  </si>
  <si>
    <t>11/5*POTENZ(4/3; 7)</t>
  </si>
  <si>
    <t>10,5/5*POTENZ(4/3; 8)</t>
  </si>
  <si>
    <t>11/5*POTENZ(4/3; 8)</t>
  </si>
  <si>
    <t>K*(0)(700)</t>
  </si>
  <si>
    <t>K*(892) ; K(S)0</t>
  </si>
  <si>
    <t>K(L)0</t>
  </si>
  <si>
    <t>K(1830)</t>
  </si>
  <si>
    <t>K*(0)(1950)</t>
  </si>
  <si>
    <t>K4*(2045)</t>
  </si>
  <si>
    <t>D+- ; D0</t>
  </si>
  <si>
    <t>D*(2007)0</t>
  </si>
  <si>
    <t>D*(0)(2300)</t>
  </si>
  <si>
    <t>D(1)(2430)0</t>
  </si>
  <si>
    <t>D(0)(2550)0</t>
  </si>
  <si>
    <t>D*(0)(2600)0</t>
  </si>
  <si>
    <t>D*(2640)+-</t>
  </si>
  <si>
    <t>D3*(2750) ; D2(2740)0</t>
  </si>
  <si>
    <t>5/4 (4/2)³ + 5,5/(2*3)</t>
  </si>
  <si>
    <t>4/4 (4/2)³ + 4,5/(2*3)</t>
  </si>
  <si>
    <t>5/4 (4/2)³ + 6,5/(2*3)</t>
  </si>
  <si>
    <t>5/4 (4/2)³ + 7,5/(2*3)</t>
  </si>
  <si>
    <t>5/4 (4/2)³ + 8,5/(2*3)</t>
  </si>
  <si>
    <t>5/4 (4/2)³ + 9,5/(2*3)</t>
  </si>
  <si>
    <t>5/4 (4/2)³ + 10,5/(2*3)</t>
  </si>
  <si>
    <t>ηC(1S)</t>
  </si>
  <si>
    <r>
      <t>J/</t>
    </r>
    <r>
      <rPr>
        <sz val="11"/>
        <color theme="1"/>
        <rFont val="Calibri"/>
        <family val="2"/>
      </rPr>
      <t>ψ(1S)</t>
    </r>
  </si>
  <si>
    <t>χ(3415)</t>
  </si>
  <si>
    <t>χ(3510)</t>
  </si>
  <si>
    <t>hc(1P)</t>
  </si>
  <si>
    <t>χ(3556)</t>
  </si>
  <si>
    <t>ηc(2S)</t>
  </si>
  <si>
    <t>ψ(3770)</t>
  </si>
  <si>
    <t>ψ2(3823)</t>
  </si>
  <si>
    <t>ψ3(3842)</t>
  </si>
  <si>
    <t>χ(3860) ; χ(3872)</t>
  </si>
  <si>
    <t>χ(C2)(3930)</t>
  </si>
  <si>
    <t>χ(3940)</t>
  </si>
  <si>
    <t>ψ(4040)</t>
  </si>
  <si>
    <t>χ(4140)</t>
  </si>
  <si>
    <r>
      <t xml:space="preserve">ψ(4160) ; </t>
    </r>
    <r>
      <rPr>
        <sz val="11"/>
        <color theme="1"/>
        <rFont val="Calibri"/>
        <family val="2"/>
      </rPr>
      <t>χ</t>
    </r>
    <r>
      <rPr>
        <sz val="11"/>
        <color theme="1"/>
        <rFont val="Calibri"/>
        <family val="2"/>
        <scheme val="minor"/>
      </rPr>
      <t>(4160)</t>
    </r>
  </si>
  <si>
    <t>χ(4230)</t>
  </si>
  <si>
    <t>χ(4274)</t>
  </si>
  <si>
    <t>χ(4350)</t>
  </si>
  <si>
    <t>ψ(4360)</t>
  </si>
  <si>
    <t>ψ(4415)</t>
  </si>
  <si>
    <t>χ(4630)</t>
  </si>
  <si>
    <t>χ(4500)</t>
  </si>
  <si>
    <t>5/4 (4/2)³ + 11,5/(2*3)</t>
  </si>
  <si>
    <t>ꓥc+</t>
  </si>
  <si>
    <t>ꓥc(2595)</t>
  </si>
  <si>
    <t>ꓥc(2625)</t>
  </si>
  <si>
    <t>Σc(2455)</t>
  </si>
  <si>
    <t>Σc(2520)</t>
  </si>
  <si>
    <r>
      <t>Ξ</t>
    </r>
    <r>
      <rPr>
        <sz val="9.35"/>
        <color theme="1"/>
        <rFont val="Calibri"/>
        <family val="2"/>
      </rPr>
      <t>c+ ; Ξc0</t>
    </r>
  </si>
  <si>
    <t>Ξ'c+(2578) ; Ξ'c0(2578)</t>
  </si>
  <si>
    <t>Ξc(2645)</t>
  </si>
  <si>
    <t>Σc(2800) ; Ξc(2790)</t>
  </si>
  <si>
    <t>Ξc(2815)</t>
  </si>
  <si>
    <t>ꓥc(2940) ; Ξc(2930)</t>
  </si>
  <si>
    <t>Ωc0</t>
  </si>
  <si>
    <t>ꓥc(2765) ; Ωc0(2770)0</t>
  </si>
  <si>
    <t>7/4 (4/2)³</t>
  </si>
  <si>
    <t>7/4 (4/2)³ + 2/(2*3)</t>
  </si>
  <si>
    <t>7/4 (4/2)³ + 3/(2*3)</t>
  </si>
  <si>
    <t>7/4 (4/2)³ + 4/(2*3)</t>
  </si>
  <si>
    <t>7/4 (4/2)³ + 5/(2*3)</t>
  </si>
  <si>
    <t>7/4 (4/2)³ + 6/(2*3)</t>
  </si>
  <si>
    <t>7/4 (4/2)³ + 7/(2*3)</t>
  </si>
  <si>
    <t>7/4 (4/2)³ + 8/(2*3)</t>
  </si>
  <si>
    <t>7/4 (4/2)³ + 9/(2*3)</t>
  </si>
  <si>
    <t>7/4 (4/2)³ + 10/(2*3)</t>
  </si>
  <si>
    <t>7/4 (4/2)³ + 12/(2*3)</t>
  </si>
  <si>
    <t>7/4</t>
  </si>
  <si>
    <t>Ωc(3000) ; Ξc(2970)</t>
  </si>
  <si>
    <t>Ωc(3050) ;Ξc(3055)</t>
  </si>
  <si>
    <t>Ξc(3080) ; Ωc(3065)</t>
  </si>
  <si>
    <t>Ξc(3123) ; Ωc(3090)</t>
  </si>
  <si>
    <t>Ωc(3120)</t>
  </si>
  <si>
    <t>Ωc(3185)</t>
  </si>
  <si>
    <t>Ωc(3327)</t>
  </si>
  <si>
    <t>Ξcc++</t>
  </si>
  <si>
    <t>8/5 (5/2)³</t>
  </si>
  <si>
    <t>8/5 (5/2)³ + 2/(2*3)</t>
  </si>
  <si>
    <t>8/5 (5/2)³ + 3/(2*3)</t>
  </si>
  <si>
    <t>8/5 (5/2)³ + 4/(2*3)</t>
  </si>
  <si>
    <t>8/5 (5/2)³ + 5/(2*3)</t>
  </si>
  <si>
    <t>8/5 (5/2)³ + 6/(2*3)</t>
  </si>
  <si>
    <t>8/5 (5/2)³ + 7/(2*3)</t>
  </si>
  <si>
    <t>8/5 (5/2)³ + 8/(2*3)</t>
  </si>
  <si>
    <t>8/5 (5/2)³ + 9/(2*3)</t>
  </si>
  <si>
    <t>8/5 (5/2)³ + 10/(2*3)</t>
  </si>
  <si>
    <t>8/5 (5/2)³ + 12/(2*3)</t>
  </si>
  <si>
    <t>B+- ; B0</t>
  </si>
  <si>
    <t>B*(5325)</t>
  </si>
  <si>
    <t>9/5 (5/2)³</t>
  </si>
  <si>
    <t>9/5 (5/2)³ + 2/(2*3)</t>
  </si>
  <si>
    <t>9/5 (5/2)³ + 3/(2*3)</t>
  </si>
  <si>
    <t>9/5 (5/2)³ + 4/(2*3)</t>
  </si>
  <si>
    <t>9/5 (5/2)³ + 5/(2*3)</t>
  </si>
  <si>
    <t>9/5 (5/2)³ + 6/(2*3)</t>
  </si>
  <si>
    <t>9/5 (5/2)³ + 7/(2*3)</t>
  </si>
  <si>
    <t>9/5 (5/2)³ + 8/(2*3)</t>
  </si>
  <si>
    <t>9/5 (5/2)³ + 9/(2*3)</t>
  </si>
  <si>
    <t>9/5 (5/2)³ + 10/(2*3)</t>
  </si>
  <si>
    <t>9/5 (5/2)³ + 12/(2*3)</t>
  </si>
  <si>
    <t>8,5/5 (5/2)³</t>
  </si>
  <si>
    <t>8,5/5 (5/2)³ + 2/(2*3)</t>
  </si>
  <si>
    <t>8,5/5 (5/2)³ + 3/(2*3)</t>
  </si>
  <si>
    <t>8,5/5 (5/2)³ + 4/(2*3)</t>
  </si>
  <si>
    <t>8,5/5 (5/2)³ + 5/(2*3)</t>
  </si>
  <si>
    <t>8,5/5 (5/2)³ + 6/(2*3)</t>
  </si>
  <si>
    <t>8,5/5 (5/2)³ + 7/(2*3)</t>
  </si>
  <si>
    <t>8,5/5 (5/2)³ + 8/(2*3)</t>
  </si>
  <si>
    <t>8,5/5 (5/2)³ + 9/(2*3)</t>
  </si>
  <si>
    <t>8,5/5 (5/2)³ + 10/(2*3)</t>
  </si>
  <si>
    <t>8,5/5 (5/2)³ + 12/(2*3)</t>
  </si>
  <si>
    <t>B1(5721)</t>
  </si>
  <si>
    <t>B*J(5732)</t>
  </si>
  <si>
    <t>B2(5747)</t>
  </si>
  <si>
    <t>BJ(5840)</t>
  </si>
  <si>
    <t>BJ(5970)</t>
  </si>
  <si>
    <t>Bs0 ; Bs*</t>
  </si>
  <si>
    <t>B*s2(5850)</t>
  </si>
  <si>
    <t>Bc+</t>
  </si>
  <si>
    <t>Bc0</t>
  </si>
  <si>
    <t>ϒ2(1D)</t>
  </si>
  <si>
    <r>
      <t>ηb(1S) ; ϒ</t>
    </r>
    <r>
      <rPr>
        <sz val="9.35"/>
        <color theme="1"/>
        <rFont val="Calibri"/>
        <family val="2"/>
      </rPr>
      <t>(1S)</t>
    </r>
  </si>
  <si>
    <t>χb2(1P) ; χb1(1P) ; χb0(1P)</t>
  </si>
  <si>
    <t>ηb(2S) ; ϒ(2S)</t>
  </si>
  <si>
    <t>χb1(2P) ; χb0(2P)</t>
  </si>
  <si>
    <t>ϒ(3S)</t>
  </si>
  <si>
    <t>χb1(3P) ; χb2(3P)</t>
  </si>
  <si>
    <t>ϒ(4S)</t>
  </si>
  <si>
    <t>ϒ(10753)</t>
  </si>
  <si>
    <t>ϒ(10860)</t>
  </si>
  <si>
    <t>ϒ(11020)</t>
  </si>
  <si>
    <t>Ξcc+</t>
  </si>
  <si>
    <t>Pcc(4312)+</t>
  </si>
  <si>
    <t>Pcc(4338)0</t>
  </si>
  <si>
    <t>Pcc(4380)+</t>
  </si>
  <si>
    <t>Pcc(4440)+</t>
  </si>
  <si>
    <t>Pcc(4459)0</t>
  </si>
  <si>
    <t>ꓥb(6070)</t>
  </si>
  <si>
    <r>
      <rPr>
        <sz val="11"/>
        <color theme="1"/>
        <rFont val="Calibri"/>
        <family val="2"/>
      </rPr>
      <t>Σ</t>
    </r>
    <r>
      <rPr>
        <sz val="9.35"/>
        <color theme="1"/>
        <rFont val="Calibri"/>
        <family val="2"/>
      </rPr>
      <t>b ; Σ</t>
    </r>
    <r>
      <rPr>
        <sz val="11"/>
        <color theme="1"/>
        <rFont val="Calibri"/>
        <family val="2"/>
        <scheme val="minor"/>
      </rPr>
      <t>b*</t>
    </r>
  </si>
  <si>
    <r>
      <rPr>
        <sz val="11"/>
        <color theme="1"/>
        <rFont val="Calibri"/>
        <family val="2"/>
      </rPr>
      <t>Ξ</t>
    </r>
    <r>
      <rPr>
        <sz val="9.35"/>
        <color theme="1"/>
        <rFont val="Calibri"/>
        <family val="2"/>
      </rPr>
      <t>b- ; Ξb0</t>
    </r>
  </si>
  <si>
    <t>Σb(6097) ; Ξb(6087)</t>
  </si>
  <si>
    <t>ꓥb(6146) ; ꓥb(6152) ; Ξb(6095)</t>
  </si>
  <si>
    <r>
      <t>Ξ</t>
    </r>
    <r>
      <rPr>
        <sz val="9.35"/>
        <color theme="1"/>
        <rFont val="Calibri"/>
        <family val="2"/>
      </rPr>
      <t>b(6227)</t>
    </r>
  </si>
  <si>
    <r>
      <rPr>
        <sz val="11"/>
        <color theme="1"/>
        <rFont val="Calibri"/>
        <family val="2"/>
      </rPr>
      <t>Ω</t>
    </r>
    <r>
      <rPr>
        <sz val="9.35"/>
        <color theme="1"/>
        <rFont val="Calibri"/>
        <family val="2"/>
      </rPr>
      <t>b-</t>
    </r>
  </si>
  <si>
    <t>9,5/5 (5/2)³</t>
  </si>
  <si>
    <t>9,5/5 (5/2)³ + 2/(2*3)</t>
  </si>
  <si>
    <t>9,5/5 (5/2)³ + 3/(2*3)</t>
  </si>
  <si>
    <t>9,5/5 (5/2)³ + 4/(2*3)</t>
  </si>
  <si>
    <t>9,5/5 (5/2)³ + 5/(2*3)</t>
  </si>
  <si>
    <t>9,5/5 (5/2)³ + 6/(2*3)</t>
  </si>
  <si>
    <t>9,5/5 (5/2)³ + 7/(2*3)</t>
  </si>
  <si>
    <t>9,5/5 (5/2)³ + 8/(2*3)</t>
  </si>
  <si>
    <t>9,5/5 (5/2)³ + 9/(2*3)</t>
  </si>
  <si>
    <t>9,5/5 (5/2)³ + 10/(2*3)</t>
  </si>
  <si>
    <t>9,5/5 (5/2)³ + 12/(2*3)</t>
  </si>
  <si>
    <r>
      <t xml:space="preserve">Ξb(6333) ; </t>
    </r>
    <r>
      <rPr>
        <sz val="11"/>
        <color theme="1"/>
        <rFont val="Calibri"/>
        <family val="2"/>
      </rPr>
      <t>Ω</t>
    </r>
    <r>
      <rPr>
        <sz val="9.35"/>
        <color theme="1"/>
        <rFont val="Calibri"/>
        <family val="2"/>
      </rPr>
      <t>b(6116-6330)</t>
    </r>
  </si>
  <si>
    <r>
      <t>Ω</t>
    </r>
    <r>
      <rPr>
        <sz val="9.35"/>
        <color theme="1"/>
        <rFont val="Calibri"/>
        <family val="2"/>
      </rPr>
      <t>b(6350) ; Ωb(6340)</t>
    </r>
  </si>
  <si>
    <t>5/5*POTENZ(4/3; 6) + 2/(2*3)</t>
  </si>
  <si>
    <t>5/5*POTENZ(4/3; 6) + 3/(2*3)</t>
  </si>
  <si>
    <t>5/5*POTENZ(4/3; 6) + 4/(2*3)</t>
  </si>
  <si>
    <t>5/5*POTENZ(4/3; 6) + 5/(2*3)</t>
  </si>
  <si>
    <t>5/5*POTENZ(4/3; 6) + 6/(2*3)</t>
  </si>
  <si>
    <t>5/5*POTENZ(4/3; 6) + 7/(2*3)</t>
  </si>
  <si>
    <t>5/5*POTENZ(4/3; 6) + 8/(2*3)</t>
  </si>
  <si>
    <t>5/5*POTENZ(4/3; 6) + 9/(2*3)</t>
  </si>
  <si>
    <t>5/5*POTENZ(4/3; 6) + 10/(2*3)</t>
  </si>
  <si>
    <t>5/5*POTENZ(4/3; 6) + 11/(2*3)</t>
  </si>
  <si>
    <t>5/5*POTENZ(4/3; 6) + 12/(2*3)</t>
  </si>
  <si>
    <t>5/5*POTENZ(4/3; 6) + 14/(2*3)</t>
  </si>
  <si>
    <t>T*cs0(2870)</t>
  </si>
  <si>
    <t>Tcc(3875) ; Tcc(3900)</t>
  </si>
  <si>
    <t>Tcc(4000)</t>
  </si>
  <si>
    <t>Tcc(4055)</t>
  </si>
  <si>
    <t>Tcc(4200)</t>
  </si>
  <si>
    <t>Tcc(4250)</t>
  </si>
  <si>
    <t>Tcc(4430)</t>
  </si>
  <si>
    <t>Tccc(6900)</t>
  </si>
  <si>
    <t>Tbb(10610) ; Tbb(10650)</t>
  </si>
  <si>
    <t>N(1710)</t>
  </si>
  <si>
    <t>N(1895)</t>
  </si>
  <si>
    <t>N(1990)</t>
  </si>
  <si>
    <t>N(2120)</t>
  </si>
  <si>
    <t>N(3000)</t>
  </si>
  <si>
    <t>Δ(2150)</t>
  </si>
  <si>
    <t>Δ(2200)</t>
  </si>
  <si>
    <t>Δ(2390)</t>
  </si>
  <si>
    <t>ꓥ(1670) ; ꓥ(1690)</t>
  </si>
  <si>
    <t>ꓥc(2860) ; Ξc(2882)</t>
  </si>
  <si>
    <t>ꓥb0</t>
  </si>
  <si>
    <t>ꓥb(5912)</t>
  </si>
  <si>
    <r>
      <rPr>
        <sz val="11"/>
        <color theme="1"/>
        <rFont val="Calibri"/>
        <family val="2"/>
      </rPr>
      <t>Ω</t>
    </r>
    <r>
      <rPr>
        <sz val="11"/>
        <color theme="1"/>
        <rFont val="Calibri"/>
        <family val="2"/>
        <scheme val="minor"/>
      </rPr>
      <t>b(6316-6350)</t>
    </r>
  </si>
  <si>
    <r>
      <t>Ξb'(5945) ; Ξ</t>
    </r>
    <r>
      <rPr>
        <sz val="9.35"/>
        <color theme="1"/>
        <rFont val="Calibri"/>
        <family val="2"/>
      </rPr>
      <t>b'(5935)</t>
    </r>
  </si>
  <si>
    <t>Ξb'(5955)</t>
  </si>
  <si>
    <t>D*(2680)+-</t>
  </si>
  <si>
    <t>D(3000)0 ; D(3040)+-</t>
  </si>
  <si>
    <t>B*sJ(6063)</t>
  </si>
  <si>
    <t>B*sJ(6114)</t>
  </si>
  <si>
    <t>ψ(4660) ; ψ(4700)</t>
  </si>
  <si>
    <t>n - due to dimensional family 4-6, the term {BC(CC)³} can be multiplied</t>
  </si>
  <si>
    <t>Therefore, quark excitations are most important variable for particle conglermerates</t>
  </si>
  <si>
    <t>Particle Group</t>
  </si>
  <si>
    <t>Electron</t>
  </si>
  <si>
    <t>M_fion_minimum</t>
  </si>
  <si>
    <t>Muon</t>
  </si>
  <si>
    <t>Electron,5.</t>
  </si>
  <si>
    <t>Dimfactor</t>
  </si>
  <si>
    <t>PC</t>
  </si>
  <si>
    <t>Subspaces U</t>
  </si>
  <si>
    <t>calculated multiple
Mass Me</t>
  </si>
  <si>
    <t>exp. multiple
Mass Me</t>
  </si>
  <si>
    <t>Comment</t>
  </si>
  <si>
    <t xml:space="preserve">Factor 1/2 is
already take into account in Muon 
and Elektron,5. </t>
  </si>
  <si>
    <t>Baryons</t>
  </si>
  <si>
    <t>fluctuations until 3780</t>
  </si>
  <si>
    <t>Mesons</t>
  </si>
  <si>
    <t>big deviation</t>
  </si>
  <si>
    <t>further intermediate frequency found</t>
  </si>
  <si>
    <t>further intermediate frequency found: presumable Σ(1840)</t>
  </si>
  <si>
    <t>presumable further intermediate frequencies</t>
  </si>
  <si>
    <t>big deviation, presumable further intermediate frequencies</t>
  </si>
  <si>
    <t>CS-Mesons</t>
  </si>
  <si>
    <t>once more intermediate frequency</t>
  </si>
  <si>
    <t>CC-Mesons</t>
  </si>
  <si>
    <t>C-Baryons</t>
  </si>
  <si>
    <t>CC-Baryons</t>
  </si>
  <si>
    <t>CCC-Baryons</t>
  </si>
  <si>
    <t>B-Mesons</t>
  </si>
  <si>
    <t>BS-Mesons</t>
  </si>
  <si>
    <t>BC-Mesons</t>
  </si>
  <si>
    <t>BB-Mesons</t>
  </si>
  <si>
    <t>B-Baryons</t>
  </si>
  <si>
    <t>BB-Baryons</t>
  </si>
  <si>
    <t xml:space="preserve">Twice to B-mesons, due to same PC = 6/3 </t>
  </si>
  <si>
    <t xml:space="preserve">Twice to CC-mesons, due to same PC = 6/3 </t>
  </si>
  <si>
    <t>T-Mesons / T-Baryons</t>
  </si>
  <si>
    <t>TT-Mesons</t>
  </si>
  <si>
    <t>Variations for u/d-quark excitation</t>
  </si>
  <si>
    <t>quark excitation = BC (CC)³ + intermediate frequency</t>
  </si>
  <si>
    <t>quark excitation</t>
  </si>
  <si>
    <t>multiple Me</t>
  </si>
  <si>
    <t>Particle type</t>
  </si>
  <si>
    <t>EC - Electron configuration</t>
  </si>
  <si>
    <t>BC - Boson configuration</t>
  </si>
  <si>
    <t>Coupling configuration</t>
  </si>
  <si>
    <t>comment</t>
  </si>
  <si>
    <t>Particle configuration</t>
  </si>
  <si>
    <t>Intermediate frequency</t>
  </si>
  <si>
    <t>EC/Periode 2T</t>
  </si>
  <si>
    <t>EC/Periode 3T</t>
  </si>
  <si>
    <t xml:space="preserve">EC=3 </t>
  </si>
  <si>
    <t>EC=3 (u/d)</t>
  </si>
  <si>
    <t>EC=4 (C)</t>
  </si>
  <si>
    <t>EC=5 (B)</t>
  </si>
  <si>
    <t>EC=6 (T)</t>
  </si>
  <si>
    <t>EC=5 (S)</t>
  </si>
  <si>
    <t>calid for u/d, C, B, T, S</t>
  </si>
  <si>
    <t>calid for S</t>
  </si>
  <si>
    <t>Hadron (Meson or Baryon)</t>
  </si>
  <si>
    <t>u/d-QuarkBoson,1. + Particle from 0. Dimens.fam.</t>
  </si>
  <si>
    <t>Variations for C-quark excitation</t>
  </si>
  <si>
    <t>C-QuarkBoson,1. + Particle from 0. Dimens.fam.</t>
  </si>
  <si>
    <t>C-QuarkMesonBoson,1. + Particle from 0. Dimens.fam.</t>
  </si>
  <si>
    <t>Are other special cases possible? E.g. BC=4,5 or BC=5,5?</t>
  </si>
  <si>
    <t>Variations for B-quark excitation</t>
  </si>
  <si>
    <t>Heavy B-quark in combination with u/d-quarks (w/o Dimfactor)</t>
  </si>
  <si>
    <t>Heavy B-quark in combination with B-, C- or S-quarks (within Dimfactor)</t>
  </si>
  <si>
    <t>B-QuarkBoson,1. + Particle from 0. Dimens.fam.</t>
  </si>
  <si>
    <t>B-QuarkMesonBoson,1. + Particle from 0. Dimens.fam.</t>
  </si>
  <si>
    <t>Variations for T-quark excitation</t>
  </si>
  <si>
    <t>T-QuarkBoson,1. + Particle from 0. Dimens.fam.</t>
  </si>
  <si>
    <t>T-QuarkMesonBoson,1. + Particle from 0. Dimens.fam.</t>
  </si>
  <si>
    <t>Variations for S-quark excitation</t>
  </si>
  <si>
    <t xml:space="preserve">Are other special cases possible? E.g. BC=10,5 or BC=11? </t>
  </si>
  <si>
    <t>Theoretically, all positions with intermediate frequencies that are not listed here are occupied.</t>
  </si>
  <si>
    <t>In case of: '6/5*POTENZ(4/3; 5) there appear to be intermediate frequencies that have been measured experimentally</t>
  </si>
  <si>
    <t>S-QuarkBoson,1. + Particle from 0. Dimens.fam.</t>
  </si>
  <si>
    <t>Important particles of the  4th - 6th dimensional family incl. u/d-quarks</t>
  </si>
  <si>
    <r>
      <t xml:space="preserve">Particles of the 5th dimensional family incl. u/d-quarks for PC = 6/3
</t>
    </r>
    <r>
      <rPr>
        <b/>
        <sz val="10"/>
        <color theme="1"/>
        <rFont val="Calibri"/>
        <family val="2"/>
        <scheme val="minor"/>
      </rPr>
      <t>Note: the dimfactor for these conglermerates has no any deviations, so the factor is 1</t>
    </r>
  </si>
  <si>
    <t>Last update: 09/2025</t>
  </si>
  <si>
    <r>
      <t xml:space="preserve">Particles of the 5th dimensional family incl. u/d- and S-quarks for PC = 6/3
</t>
    </r>
    <r>
      <rPr>
        <b/>
        <sz val="10"/>
        <color theme="1"/>
        <rFont val="Calibri"/>
        <family val="2"/>
        <scheme val="minor"/>
      </rPr>
      <t>Note: the dimfactor for these conglermerates has no any deviations, so the factor is 1</t>
    </r>
  </si>
  <si>
    <r>
      <t xml:space="preserve">Particles of the 5th dimensional family incl. u/d-, C- and S-quarks for PC = 6/3
</t>
    </r>
    <r>
      <rPr>
        <b/>
        <sz val="10"/>
        <color theme="1"/>
        <rFont val="Calibri"/>
        <family val="2"/>
        <scheme val="minor"/>
      </rPr>
      <t>Note: the dimfactor for these conglermerates has no any deviations, so the factor is 1</t>
    </r>
  </si>
  <si>
    <r>
      <t xml:space="preserve">Particles of the 5th dimensional family incl. u/d-, C-, B- and S-quarks for PC = 6/3
</t>
    </r>
    <r>
      <rPr>
        <b/>
        <sz val="10"/>
        <color theme="1"/>
        <rFont val="Calibri"/>
        <family val="2"/>
        <scheme val="minor"/>
      </rPr>
      <t>Note: the dimfactor for these conglermerates has taken into account due to the single quark excitation of B-quarks</t>
    </r>
  </si>
  <si>
    <r>
      <t xml:space="preserve">Particles of the 5th dimensional family incl. u/d- and T-quarks for PC = 6/3
</t>
    </r>
    <r>
      <rPr>
        <b/>
        <sz val="10"/>
        <color theme="1"/>
        <rFont val="Calibri"/>
        <family val="2"/>
        <scheme val="minor"/>
      </rPr>
      <t>Note: the dimfactor for these conglermerates has taken into account due to the single quark excitation of T-quarks</t>
    </r>
  </si>
  <si>
    <t>Particle folder of Field-Space-Mechanics</t>
  </si>
  <si>
    <t>1) The basis for all quark excitations (see tab) is the configuration. All quark excitations draw their combination from this tab. The basis for all configurations is the variance of the electron configurations.</t>
  </si>
  <si>
    <t>2) The structure of the particle map with its predicted masses of the FRM is based on the logic of particle structures, e.g. CC mesons are represented by two of the lowest excitations and their intermediate values.</t>
  </si>
  <si>
    <t>3) All intermediate values that exist based on experimentally determined masses are included in this particle folder.</t>
  </si>
  <si>
    <t>4) Not all intermediate frequencies for quark excitation are included in the tables. This would probably result in thousands of predictable combinations.</t>
  </si>
  <si>
    <t>5) The deviations in the experiment are often around 5%. The mean value was used as a basis. The hit rate of the calculated values compared to the measured mean values is predominantly 1-2%.</t>
  </si>
  <si>
    <t>6) The classification of experimentally determined particles as mesons or baryons is the responsibility of the PDG. A review of the correct procedures or this classification cannot be carried out within the scope of this paper.</t>
  </si>
  <si>
    <t>7) It is possible that the assignment of experimentally determined particles to predicted particles is not always correct, as the values between the calculated intermediate values are masked by the variances in the experiment.</t>
  </si>
  <si>
    <t>8) Particle types such as N(1900)  ;  Δ(1900) appear to double, or there are no more precise measurements available yet.</t>
  </si>
  <si>
    <t>9) Particle sizes, e.g. with the variants Δ(2585)  ; ≈ N(2600), do not appear to have any further predictable intermediate values. This may be because this is the same particle, only measured with a deviation, or because further intermediate frequencies for quark excitations can be found in the FRM.</t>
  </si>
  <si>
    <t>10) According to the experimental representation of the PDG, in the case of heavy quark excitations such as the CC meson or B meson, a few particles duplicate the CC baryon or B baryon. Here, too, experimental deviations or missing intermediate values may be the reason.</t>
  </si>
  <si>
    <t>11) Experimental data on the PDG website is constantly being updated and adjusted. It may be that the PDG website does not contain evidence that is already listed in this particle folder, or that new evidence is available that has not yet been listed here.</t>
  </si>
</sst>
</file>

<file path=xl/styles.xml><?xml version="1.0" encoding="utf-8"?>
<styleSheet xmlns="http://schemas.openxmlformats.org/spreadsheetml/2006/main">
  <numFmts count="3">
    <numFmt numFmtId="43" formatCode="_-* #,##0.00\ _€_-;\-* #,##0.00\ _€_-;_-* &quot;-&quot;??\ _€_-;_-@_-"/>
    <numFmt numFmtId="164" formatCode="0.000"/>
    <numFmt numFmtId="165" formatCode="0.0"/>
  </numFmts>
  <fonts count="9">
    <font>
      <sz val="11"/>
      <color theme="1"/>
      <name val="Calibri"/>
      <family val="2"/>
      <scheme val="minor"/>
    </font>
    <font>
      <b/>
      <sz val="11"/>
      <color theme="1"/>
      <name val="Calibri"/>
      <family val="2"/>
      <scheme val="minor"/>
    </font>
    <font>
      <b/>
      <sz val="14"/>
      <color theme="1"/>
      <name val="Calibri"/>
      <family val="2"/>
      <scheme val="minor"/>
    </font>
    <font>
      <sz val="11"/>
      <color theme="1"/>
      <name val="Calibri"/>
      <family val="2"/>
    </font>
    <font>
      <b/>
      <sz val="10"/>
      <color theme="1"/>
      <name val="Calibri"/>
      <family val="2"/>
      <scheme val="minor"/>
    </font>
    <font>
      <sz val="11"/>
      <color theme="1"/>
      <name val="Calibri"/>
      <family val="2"/>
      <scheme val="minor"/>
    </font>
    <font>
      <b/>
      <sz val="11"/>
      <color theme="1"/>
      <name val="Calibri"/>
      <family val="2"/>
    </font>
    <font>
      <sz val="9.35"/>
      <color theme="1"/>
      <name val="Calibri"/>
      <family val="2"/>
    </font>
    <font>
      <b/>
      <sz val="20"/>
      <color theme="1"/>
      <name val="Calibri"/>
      <family val="2"/>
      <scheme val="minor"/>
    </font>
  </fonts>
  <fills count="3">
    <fill>
      <patternFill patternType="none"/>
    </fill>
    <fill>
      <patternFill patternType="gray125"/>
    </fill>
    <fill>
      <patternFill patternType="solid">
        <fgColor rgb="FFFFFF00"/>
        <bgColor indexed="64"/>
      </patternFill>
    </fill>
  </fills>
  <borders count="40">
    <border>
      <left/>
      <right/>
      <top/>
      <bottom/>
      <diagonal/>
    </border>
    <border>
      <left style="thin">
        <color auto="1"/>
      </left>
      <right style="thin">
        <color auto="1"/>
      </right>
      <top style="thin">
        <color auto="1"/>
      </top>
      <bottom style="thin">
        <color auto="1"/>
      </bottom>
      <diagonal/>
    </border>
    <border>
      <left/>
      <right style="thin">
        <color indexed="64"/>
      </right>
      <top/>
      <bottom style="thin">
        <color auto="1"/>
      </bottom>
      <diagonal/>
    </border>
    <border>
      <left style="thin">
        <color indexed="64"/>
      </left>
      <right style="thin">
        <color indexed="64"/>
      </right>
      <top/>
      <bottom style="thin">
        <color auto="1"/>
      </bottom>
      <diagonal/>
    </border>
    <border>
      <left style="thin">
        <color indexed="64"/>
      </left>
      <right/>
      <top/>
      <bottom style="thin">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thin">
        <color auto="1"/>
      </bottom>
      <diagonal/>
    </border>
    <border>
      <left style="thin">
        <color indexed="64"/>
      </left>
      <right style="medium">
        <color indexed="64"/>
      </right>
      <top/>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thin">
        <color auto="1"/>
      </bottom>
      <diagonal/>
    </border>
    <border>
      <left style="thin">
        <color indexed="64"/>
      </left>
      <right style="medium">
        <color indexed="64"/>
      </right>
      <top style="thin">
        <color indexed="64"/>
      </top>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indexed="64"/>
      </left>
      <right style="medium">
        <color indexed="64"/>
      </right>
      <top/>
      <bottom style="medium">
        <color indexed="64"/>
      </bottom>
      <diagonal/>
    </border>
    <border>
      <left/>
      <right/>
      <top style="thin">
        <color auto="1"/>
      </top>
      <bottom style="thin">
        <color auto="1"/>
      </bottom>
      <diagonal/>
    </border>
    <border>
      <left style="medium">
        <color indexed="64"/>
      </left>
      <right/>
      <top style="thin">
        <color auto="1"/>
      </top>
      <bottom style="thin">
        <color auto="1"/>
      </bottom>
      <diagonal/>
    </border>
    <border>
      <left/>
      <right style="medium">
        <color indexed="64"/>
      </right>
      <top style="thin">
        <color auto="1"/>
      </top>
      <bottom style="thin">
        <color auto="1"/>
      </bottom>
      <diagonal/>
    </border>
    <border>
      <left style="thin">
        <color auto="1"/>
      </left>
      <right style="medium">
        <color indexed="64"/>
      </right>
      <top style="thin">
        <color auto="1"/>
      </top>
      <bottom style="medium">
        <color indexed="64"/>
      </bottom>
      <diagonal/>
    </border>
    <border>
      <left style="medium">
        <color indexed="64"/>
      </left>
      <right/>
      <top/>
      <bottom style="thin">
        <color auto="1"/>
      </bottom>
      <diagonal/>
    </border>
    <border>
      <left/>
      <right/>
      <top/>
      <bottom style="thin">
        <color auto="1"/>
      </bottom>
      <diagonal/>
    </border>
    <border>
      <left/>
      <right style="medium">
        <color indexed="64"/>
      </right>
      <top/>
      <bottom style="thin">
        <color auto="1"/>
      </bottom>
      <diagonal/>
    </border>
    <border>
      <left style="medium">
        <color indexed="64"/>
      </left>
      <right style="thin">
        <color indexed="64"/>
      </right>
      <top style="medium">
        <color indexed="64"/>
      </top>
      <bottom style="thin">
        <color auto="1"/>
      </bottom>
      <diagonal/>
    </border>
    <border>
      <left style="thin">
        <color indexed="64"/>
      </left>
      <right style="thin">
        <color indexed="64"/>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diagonal/>
    </border>
    <border>
      <left style="thin">
        <color auto="1"/>
      </left>
      <right style="thin">
        <color auto="1"/>
      </right>
      <top style="thin">
        <color auto="1"/>
      </top>
      <bottom/>
      <diagonal/>
    </border>
    <border>
      <left style="medium">
        <color indexed="64"/>
      </left>
      <right style="thin">
        <color auto="1"/>
      </right>
      <top/>
      <bottom style="medium">
        <color indexed="64"/>
      </bottom>
      <diagonal/>
    </border>
    <border>
      <left style="thin">
        <color auto="1"/>
      </left>
      <right style="thin">
        <color auto="1"/>
      </right>
      <top/>
      <bottom style="medium">
        <color indexed="64"/>
      </bottom>
      <diagonal/>
    </border>
  </borders>
  <cellStyleXfs count="2">
    <xf numFmtId="0" fontId="0" fillId="0" borderId="0"/>
    <xf numFmtId="43" fontId="5" fillId="0" borderId="0" applyFont="0" applyFill="0" applyBorder="0" applyAlignment="0" applyProtection="0"/>
  </cellStyleXfs>
  <cellXfs count="172">
    <xf numFmtId="0" fontId="0" fillId="0" borderId="0" xfId="0"/>
    <xf numFmtId="0" fontId="0" fillId="0" borderId="0" xfId="0" applyAlignment="1">
      <alignment horizontal="center"/>
    </xf>
    <xf numFmtId="0" fontId="0" fillId="0" borderId="0" xfId="0" applyAlignment="1">
      <alignment horizontal="center"/>
    </xf>
    <xf numFmtId="164" fontId="0" fillId="0" borderId="0" xfId="0" applyNumberFormat="1"/>
    <xf numFmtId="1" fontId="0" fillId="0" borderId="0" xfId="0" applyNumberFormat="1"/>
    <xf numFmtId="0" fontId="1" fillId="0" borderId="0" xfId="0" applyFont="1"/>
    <xf numFmtId="164" fontId="1" fillId="0" borderId="0" xfId="0" applyNumberFormat="1" applyFont="1"/>
    <xf numFmtId="0" fontId="0" fillId="0" borderId="0" xfId="0" quotePrefix="1" applyNumberFormat="1" applyAlignment="1">
      <alignment horizontal="right"/>
    </xf>
    <xf numFmtId="164" fontId="0" fillId="0" borderId="0" xfId="0" quotePrefix="1" applyNumberFormat="1" applyAlignment="1">
      <alignment horizontal="right"/>
    </xf>
    <xf numFmtId="164" fontId="0" fillId="0" borderId="0" xfId="0" applyNumberFormat="1" applyAlignment="1">
      <alignment horizontal="center"/>
    </xf>
    <xf numFmtId="0" fontId="0" fillId="0" borderId="0" xfId="0" quotePrefix="1"/>
    <xf numFmtId="0" fontId="0" fillId="0" borderId="0" xfId="0" quotePrefix="1" applyAlignment="1">
      <alignment horizontal="right"/>
    </xf>
    <xf numFmtId="0" fontId="1" fillId="0" borderId="0" xfId="0" applyFont="1" applyAlignment="1">
      <alignment horizontal="left"/>
    </xf>
    <xf numFmtId="164" fontId="0" fillId="0" borderId="0" xfId="0" quotePrefix="1" applyNumberFormat="1" applyAlignment="1">
      <alignment horizontal="center"/>
    </xf>
    <xf numFmtId="0" fontId="0" fillId="2" borderId="1" xfId="0" quotePrefix="1" applyFill="1" applyBorder="1"/>
    <xf numFmtId="0" fontId="0" fillId="2" borderId="0" xfId="0" applyFill="1"/>
    <xf numFmtId="12" fontId="0" fillId="0" borderId="0" xfId="0" applyNumberFormat="1"/>
    <xf numFmtId="0" fontId="0" fillId="0" borderId="1" xfId="0" applyBorder="1"/>
    <xf numFmtId="0" fontId="0" fillId="0" borderId="1" xfId="0" applyFont="1" applyBorder="1" applyAlignment="1">
      <alignment horizontal="center"/>
    </xf>
    <xf numFmtId="12" fontId="0" fillId="0" borderId="0" xfId="0" quotePrefix="1" applyNumberFormat="1" applyAlignment="1">
      <alignment horizontal="right"/>
    </xf>
    <xf numFmtId="12" fontId="0" fillId="0" borderId="1" xfId="0" applyNumberFormat="1" applyBorder="1" applyAlignment="1">
      <alignment horizontal="center"/>
    </xf>
    <xf numFmtId="0" fontId="0" fillId="0" borderId="1" xfId="0" applyNumberFormat="1" applyBorder="1" applyAlignment="1">
      <alignment horizontal="center"/>
    </xf>
    <xf numFmtId="0" fontId="0" fillId="0" borderId="1" xfId="0" applyNumberFormat="1" applyFont="1" applyBorder="1" applyAlignment="1">
      <alignment horizontal="center"/>
    </xf>
    <xf numFmtId="0" fontId="0" fillId="0" borderId="1" xfId="0" applyBorder="1" applyAlignment="1">
      <alignment horizontal="center"/>
    </xf>
    <xf numFmtId="164" fontId="0" fillId="0" borderId="1" xfId="0" applyNumberFormat="1" applyBorder="1" applyAlignment="1">
      <alignment horizontal="center"/>
    </xf>
    <xf numFmtId="0" fontId="1" fillId="0" borderId="1" xfId="0" applyFont="1" applyBorder="1"/>
    <xf numFmtId="0" fontId="1" fillId="0" borderId="3" xfId="0" applyFont="1" applyBorder="1"/>
    <xf numFmtId="0" fontId="1" fillId="0" borderId="4" xfId="0" applyFont="1" applyBorder="1" applyAlignment="1">
      <alignment horizontal="center"/>
    </xf>
    <xf numFmtId="0" fontId="1" fillId="0" borderId="2" xfId="0" applyFont="1" applyBorder="1" applyAlignment="1">
      <alignment horizontal="center"/>
    </xf>
    <xf numFmtId="0" fontId="1" fillId="0" borderId="3" xfId="0" applyFont="1" applyBorder="1" applyAlignment="1">
      <alignment horizontal="center"/>
    </xf>
    <xf numFmtId="164" fontId="0" fillId="0" borderId="1" xfId="0" applyNumberFormat="1" applyFont="1" applyBorder="1" applyAlignment="1">
      <alignment horizontal="center"/>
    </xf>
    <xf numFmtId="2" fontId="0" fillId="0" borderId="1" xfId="0" applyNumberFormat="1" applyFont="1" applyBorder="1" applyAlignment="1">
      <alignment horizontal="center"/>
    </xf>
    <xf numFmtId="2" fontId="0" fillId="0" borderId="1" xfId="0" applyNumberFormat="1" applyBorder="1" applyAlignment="1">
      <alignment horizontal="center"/>
    </xf>
    <xf numFmtId="165" fontId="0" fillId="0" borderId="1" xfId="0" applyNumberFormat="1" applyFont="1" applyBorder="1" applyAlignment="1">
      <alignment horizontal="center"/>
    </xf>
    <xf numFmtId="165" fontId="0" fillId="0" borderId="1" xfId="0" applyNumberFormat="1" applyBorder="1" applyAlignment="1">
      <alignment horizontal="center"/>
    </xf>
    <xf numFmtId="1" fontId="0" fillId="0" borderId="1" xfId="0" applyNumberFormat="1" applyBorder="1" applyAlignment="1">
      <alignment horizontal="center"/>
    </xf>
    <xf numFmtId="0" fontId="0" fillId="0" borderId="4" xfId="0" applyFont="1" applyBorder="1" applyAlignment="1">
      <alignment horizontal="center"/>
    </xf>
    <xf numFmtId="0" fontId="3" fillId="0" borderId="1" xfId="0" applyFont="1" applyBorder="1" applyAlignment="1">
      <alignment horizontal="center"/>
    </xf>
    <xf numFmtId="0" fontId="1" fillId="0" borderId="6" xfId="0" applyFont="1" applyBorder="1" applyAlignment="1">
      <alignment horizontal="center"/>
    </xf>
    <xf numFmtId="0" fontId="1" fillId="0" borderId="15" xfId="0" applyFont="1" applyBorder="1"/>
    <xf numFmtId="0" fontId="1" fillId="0" borderId="16" xfId="0" applyFont="1" applyBorder="1"/>
    <xf numFmtId="0" fontId="1" fillId="0" borderId="17" xfId="0" applyFont="1" applyBorder="1"/>
    <xf numFmtId="0" fontId="1" fillId="0" borderId="18" xfId="0" applyFont="1" applyBorder="1"/>
    <xf numFmtId="0" fontId="1" fillId="0" borderId="19" xfId="0" applyFont="1" applyBorder="1"/>
    <xf numFmtId="0" fontId="0" fillId="0" borderId="18" xfId="0" applyBorder="1"/>
    <xf numFmtId="0" fontId="0" fillId="0" borderId="20" xfId="0" applyBorder="1"/>
    <xf numFmtId="0" fontId="0" fillId="0" borderId="21" xfId="0" applyBorder="1"/>
    <xf numFmtId="0" fontId="0" fillId="0" borderId="23" xfId="0" applyBorder="1"/>
    <xf numFmtId="0" fontId="0" fillId="0" borderId="24" xfId="0" applyBorder="1" applyAlignment="1">
      <alignment horizontal="center"/>
    </xf>
    <xf numFmtId="0" fontId="3" fillId="0" borderId="24" xfId="0" applyFont="1" applyBorder="1" applyAlignment="1">
      <alignment horizontal="center"/>
    </xf>
    <xf numFmtId="0" fontId="0" fillId="0" borderId="24" xfId="0" applyBorder="1"/>
    <xf numFmtId="2" fontId="0" fillId="0" borderId="24" xfId="0" applyNumberFormat="1" applyBorder="1" applyAlignment="1">
      <alignment horizontal="center"/>
    </xf>
    <xf numFmtId="12" fontId="0" fillId="0" borderId="24" xfId="0" applyNumberFormat="1" applyBorder="1" applyAlignment="1">
      <alignment horizontal="center"/>
    </xf>
    <xf numFmtId="1" fontId="0" fillId="0" borderId="24" xfId="0" applyNumberFormat="1" applyBorder="1" applyAlignment="1">
      <alignment horizontal="center"/>
    </xf>
    <xf numFmtId="0" fontId="2" fillId="0" borderId="0" xfId="0" applyFont="1" applyBorder="1" applyAlignment="1">
      <alignment vertical="center"/>
    </xf>
    <xf numFmtId="0" fontId="1" fillId="0" borderId="0" xfId="0" applyFont="1" applyBorder="1" applyAlignment="1"/>
    <xf numFmtId="0" fontId="0" fillId="0" borderId="0" xfId="0" applyBorder="1" applyAlignment="1"/>
    <xf numFmtId="12" fontId="0" fillId="0" borderId="0" xfId="0" applyNumberFormat="1" applyBorder="1" applyAlignment="1">
      <alignment vertical="top" wrapText="1"/>
    </xf>
    <xf numFmtId="12" fontId="0" fillId="0" borderId="0" xfId="0" applyNumberFormat="1" applyBorder="1" applyAlignment="1">
      <alignment vertical="top"/>
    </xf>
    <xf numFmtId="12" fontId="0" fillId="0" borderId="0" xfId="0" applyNumberFormat="1" applyBorder="1" applyAlignment="1">
      <alignment horizontal="center"/>
    </xf>
    <xf numFmtId="1" fontId="0" fillId="0" borderId="0" xfId="0" applyNumberFormat="1" applyBorder="1" applyAlignment="1">
      <alignment horizontal="center"/>
    </xf>
    <xf numFmtId="0" fontId="0" fillId="0" borderId="1" xfId="0" applyFont="1" applyFill="1" applyBorder="1" applyAlignment="1">
      <alignment horizontal="center"/>
    </xf>
    <xf numFmtId="164" fontId="0" fillId="0" borderId="1" xfId="0" applyNumberFormat="1" applyFill="1" applyBorder="1" applyAlignment="1">
      <alignment horizontal="center"/>
    </xf>
    <xf numFmtId="2" fontId="0" fillId="0" borderId="1" xfId="0" applyNumberFormat="1" applyFill="1" applyBorder="1" applyAlignment="1">
      <alignment horizontal="center"/>
    </xf>
    <xf numFmtId="12" fontId="0" fillId="0" borderId="1" xfId="0" applyNumberFormat="1" applyFill="1" applyBorder="1" applyAlignment="1">
      <alignment horizontal="center"/>
    </xf>
    <xf numFmtId="1" fontId="0" fillId="0" borderId="1" xfId="0" applyNumberFormat="1" applyFill="1" applyBorder="1" applyAlignment="1">
      <alignment horizontal="center"/>
    </xf>
    <xf numFmtId="164" fontId="0" fillId="0" borderId="1" xfId="0" applyNumberFormat="1" applyFont="1" applyFill="1" applyBorder="1" applyAlignment="1">
      <alignment horizontal="center"/>
    </xf>
    <xf numFmtId="0" fontId="0" fillId="0" borderId="0" xfId="0" applyBorder="1" applyAlignment="1">
      <alignment horizontal="center"/>
    </xf>
    <xf numFmtId="0" fontId="1" fillId="0" borderId="21" xfId="0" applyFont="1" applyBorder="1"/>
    <xf numFmtId="1" fontId="0" fillId="0" borderId="20" xfId="0" applyNumberFormat="1" applyBorder="1" applyAlignment="1">
      <alignment horizontal="center"/>
    </xf>
    <xf numFmtId="0" fontId="0" fillId="0" borderId="21" xfId="0" applyBorder="1" applyAlignment="1">
      <alignment horizontal="center"/>
    </xf>
    <xf numFmtId="0" fontId="0" fillId="0" borderId="21" xfId="0" applyFill="1" applyBorder="1"/>
    <xf numFmtId="164" fontId="0" fillId="0" borderId="24" xfId="0" applyNumberFormat="1" applyBorder="1" applyAlignment="1">
      <alignment horizontal="center"/>
    </xf>
    <xf numFmtId="0" fontId="1" fillId="0" borderId="23" xfId="0" applyFont="1" applyBorder="1"/>
    <xf numFmtId="0" fontId="1" fillId="0" borderId="24" xfId="0" applyFont="1" applyBorder="1"/>
    <xf numFmtId="0" fontId="0" fillId="0" borderId="24" xfId="0" applyFont="1" applyBorder="1" applyAlignment="1">
      <alignment horizontal="center"/>
    </xf>
    <xf numFmtId="164" fontId="0" fillId="0" borderId="1" xfId="1" applyNumberFormat="1" applyFont="1" applyBorder="1" applyAlignment="1">
      <alignment horizontal="center"/>
    </xf>
    <xf numFmtId="0" fontId="3" fillId="0" borderId="21" xfId="0" applyFont="1" applyBorder="1"/>
    <xf numFmtId="1" fontId="0" fillId="0" borderId="20" xfId="0" applyNumberFormat="1" applyBorder="1" applyAlignment="1">
      <alignment horizontal="left"/>
    </xf>
    <xf numFmtId="0" fontId="0" fillId="0" borderId="20" xfId="0" applyBorder="1" applyAlignment="1">
      <alignment horizontal="left"/>
    </xf>
    <xf numFmtId="0" fontId="0" fillId="0" borderId="29" xfId="0" applyBorder="1" applyAlignment="1">
      <alignment horizontal="left"/>
    </xf>
    <xf numFmtId="1" fontId="0" fillId="0" borderId="20" xfId="0" applyNumberFormat="1" applyFill="1" applyBorder="1" applyAlignment="1">
      <alignment horizontal="left"/>
    </xf>
    <xf numFmtId="0" fontId="1" fillId="0" borderId="1" xfId="0" applyFont="1" applyBorder="1" applyAlignment="1">
      <alignment horizontal="center"/>
    </xf>
    <xf numFmtId="0" fontId="1" fillId="0" borderId="24" xfId="0" applyFont="1" applyBorder="1" applyAlignment="1">
      <alignment horizontal="center"/>
    </xf>
    <xf numFmtId="0" fontId="0" fillId="0" borderId="0" xfId="0" applyAlignment="1">
      <alignment horizontal="center"/>
    </xf>
    <xf numFmtId="0" fontId="1" fillId="0" borderId="27" xfId="0" applyFont="1" applyBorder="1" applyAlignment="1">
      <alignment horizontal="left"/>
    </xf>
    <xf numFmtId="0" fontId="1" fillId="0" borderId="28" xfId="0" applyFont="1" applyBorder="1" applyAlignment="1">
      <alignment horizontal="left"/>
    </xf>
    <xf numFmtId="0" fontId="0" fillId="0" borderId="33" xfId="0" applyBorder="1"/>
    <xf numFmtId="0" fontId="0" fillId="0" borderId="34" xfId="0" applyFont="1" applyBorder="1" applyAlignment="1">
      <alignment horizontal="center"/>
    </xf>
    <xf numFmtId="0" fontId="1" fillId="0" borderId="34" xfId="0" applyFont="1" applyBorder="1" applyAlignment="1">
      <alignment horizontal="center"/>
    </xf>
    <xf numFmtId="0" fontId="1" fillId="0" borderId="34" xfId="0" applyFont="1" applyBorder="1"/>
    <xf numFmtId="0" fontId="1" fillId="0" borderId="35" xfId="0" applyFont="1" applyBorder="1" applyAlignment="1">
      <alignment horizontal="center"/>
    </xf>
    <xf numFmtId="164" fontId="0" fillId="0" borderId="24" xfId="0" applyNumberFormat="1" applyFont="1" applyBorder="1" applyAlignment="1">
      <alignment horizontal="center"/>
    </xf>
    <xf numFmtId="164" fontId="0" fillId="0" borderId="24" xfId="1" applyNumberFormat="1" applyFont="1" applyBorder="1" applyAlignment="1">
      <alignment horizontal="center"/>
    </xf>
    <xf numFmtId="0" fontId="0" fillId="0" borderId="29" xfId="0" applyBorder="1"/>
    <xf numFmtId="0" fontId="0" fillId="0" borderId="26" xfId="0" applyFont="1" applyBorder="1" applyAlignment="1">
      <alignment horizontal="center"/>
    </xf>
    <xf numFmtId="0" fontId="1" fillId="0" borderId="27" xfId="0" applyFont="1" applyBorder="1" applyAlignment="1">
      <alignment horizontal="left"/>
    </xf>
    <xf numFmtId="0" fontId="1" fillId="0" borderId="28" xfId="0" applyFont="1" applyBorder="1" applyAlignment="1">
      <alignment horizontal="left"/>
    </xf>
    <xf numFmtId="0" fontId="6" fillId="0" borderId="21" xfId="0" applyFont="1" applyBorder="1" applyAlignment="1">
      <alignment horizontal="left"/>
    </xf>
    <xf numFmtId="0" fontId="1" fillId="0" borderId="20" xfId="0" applyFont="1" applyBorder="1" applyAlignment="1">
      <alignment horizontal="left"/>
    </xf>
    <xf numFmtId="164" fontId="0" fillId="0" borderId="26" xfId="0" applyNumberFormat="1" applyFont="1" applyBorder="1" applyAlignment="1">
      <alignment horizontal="center"/>
    </xf>
    <xf numFmtId="0" fontId="3" fillId="0" borderId="21" xfId="0" applyFont="1" applyBorder="1" applyAlignment="1">
      <alignment horizontal="left"/>
    </xf>
    <xf numFmtId="0" fontId="0" fillId="0" borderId="27" xfId="0" applyFont="1" applyBorder="1" applyAlignment="1">
      <alignment horizontal="left"/>
    </xf>
    <xf numFmtId="0" fontId="3" fillId="0" borderId="27" xfId="0" applyFont="1" applyBorder="1" applyAlignment="1">
      <alignment horizontal="left"/>
    </xf>
    <xf numFmtId="164" fontId="0" fillId="0" borderId="0" xfId="0" applyNumberFormat="1" applyFont="1" applyBorder="1" applyAlignment="1">
      <alignment horizontal="center"/>
    </xf>
    <xf numFmtId="164" fontId="0" fillId="0" borderId="37" xfId="0" applyNumberFormat="1" applyFont="1" applyBorder="1" applyAlignment="1">
      <alignment horizontal="center"/>
    </xf>
    <xf numFmtId="0" fontId="1" fillId="0" borderId="21" xfId="0" applyFont="1" applyBorder="1" applyAlignment="1">
      <alignment horizontal="left"/>
    </xf>
    <xf numFmtId="0" fontId="3" fillId="0" borderId="36" xfId="0" applyFont="1" applyBorder="1"/>
    <xf numFmtId="0" fontId="0" fillId="0" borderId="37" xfId="0" applyFont="1" applyBorder="1" applyAlignment="1">
      <alignment horizontal="center"/>
    </xf>
    <xf numFmtId="2" fontId="0" fillId="0" borderId="37" xfId="0" applyNumberFormat="1" applyBorder="1" applyAlignment="1">
      <alignment horizontal="center"/>
    </xf>
    <xf numFmtId="12" fontId="0" fillId="0" borderId="37" xfId="0" applyNumberFormat="1" applyBorder="1" applyAlignment="1">
      <alignment horizontal="center"/>
    </xf>
    <xf numFmtId="0" fontId="0" fillId="0" borderId="37" xfId="0" applyBorder="1" applyAlignment="1">
      <alignment horizontal="center"/>
    </xf>
    <xf numFmtId="0" fontId="0" fillId="0" borderId="22" xfId="0" applyBorder="1" applyAlignment="1">
      <alignment horizontal="left"/>
    </xf>
    <xf numFmtId="0" fontId="3" fillId="0" borderId="38" xfId="0" applyFont="1" applyBorder="1"/>
    <xf numFmtId="0" fontId="0" fillId="0" borderId="39" xfId="0" applyFont="1" applyBorder="1" applyAlignment="1">
      <alignment horizontal="center"/>
    </xf>
    <xf numFmtId="1" fontId="0" fillId="0" borderId="24" xfId="0" applyNumberFormat="1" applyFont="1" applyBorder="1" applyAlignment="1">
      <alignment horizontal="center"/>
    </xf>
    <xf numFmtId="1" fontId="0" fillId="0" borderId="1" xfId="0" applyNumberFormat="1" applyFont="1" applyBorder="1" applyAlignment="1">
      <alignment horizontal="center"/>
    </xf>
    <xf numFmtId="0" fontId="0" fillId="0" borderId="21" xfId="0" applyFont="1" applyBorder="1" applyAlignment="1">
      <alignment horizontal="left"/>
    </xf>
    <xf numFmtId="0" fontId="0" fillId="0" borderId="21" xfId="0" applyBorder="1" applyAlignment="1">
      <alignment horizontal="left"/>
    </xf>
    <xf numFmtId="0" fontId="0" fillId="0" borderId="23" xfId="0" applyFont="1" applyBorder="1" applyAlignment="1">
      <alignment horizontal="left"/>
    </xf>
    <xf numFmtId="0" fontId="0" fillId="2" borderId="0" xfId="0" quotePrefix="1" applyFill="1"/>
    <xf numFmtId="0" fontId="1" fillId="0" borderId="1" xfId="0" applyFont="1" applyBorder="1" applyAlignment="1">
      <alignment horizontal="center"/>
    </xf>
    <xf numFmtId="0" fontId="1" fillId="0" borderId="24" xfId="0" applyFont="1" applyBorder="1" applyAlignment="1">
      <alignment horizontal="center"/>
    </xf>
    <xf numFmtId="0" fontId="1" fillId="0" borderId="3" xfId="0" applyFont="1" applyBorder="1" applyAlignment="1">
      <alignment horizontal="center"/>
    </xf>
    <xf numFmtId="164" fontId="0" fillId="0" borderId="0" xfId="0" applyNumberFormat="1" applyBorder="1" applyAlignment="1">
      <alignment horizontal="center"/>
    </xf>
    <xf numFmtId="0" fontId="8" fillId="0" borderId="0" xfId="0" applyFont="1" applyAlignment="1">
      <alignment horizontal="center" vertical="center"/>
    </xf>
    <xf numFmtId="0" fontId="1" fillId="0" borderId="27" xfId="0" applyFont="1" applyBorder="1" applyAlignment="1">
      <alignment horizontal="left"/>
    </xf>
    <xf numFmtId="0" fontId="1" fillId="0" borderId="26" xfId="0" applyFont="1" applyBorder="1" applyAlignment="1">
      <alignment horizontal="left"/>
    </xf>
    <xf numFmtId="0" fontId="1" fillId="0" borderId="28" xfId="0" applyFont="1" applyBorder="1" applyAlignment="1">
      <alignment horizontal="left"/>
    </xf>
    <xf numFmtId="0" fontId="1" fillId="0" borderId="21" xfId="0" applyFont="1" applyBorder="1" applyAlignment="1">
      <alignment horizontal="left"/>
    </xf>
    <xf numFmtId="0" fontId="1" fillId="0" borderId="1" xfId="0" applyFont="1" applyBorder="1" applyAlignment="1">
      <alignment horizontal="left"/>
    </xf>
    <xf numFmtId="0" fontId="1" fillId="0" borderId="20" xfId="0" applyFont="1" applyBorder="1" applyAlignment="1">
      <alignment horizontal="left"/>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0" xfId="0" applyFont="1" applyBorder="1" applyAlignment="1">
      <alignment horizontal="center" vertical="center" wrapText="1"/>
    </xf>
    <xf numFmtId="0" fontId="2" fillId="0" borderId="9" xfId="0" applyFont="1" applyBorder="1" applyAlignment="1">
      <alignment horizontal="center" vertical="center" wrapText="1"/>
    </xf>
    <xf numFmtId="0" fontId="1" fillId="0" borderId="1" xfId="0" applyFont="1" applyBorder="1" applyAlignment="1">
      <alignment horizontal="center"/>
    </xf>
    <xf numFmtId="0" fontId="1" fillId="0" borderId="1" xfId="0" applyFont="1" applyBorder="1" applyAlignment="1">
      <alignment horizontal="center" wrapText="1"/>
    </xf>
    <xf numFmtId="0" fontId="1" fillId="0" borderId="24" xfId="0" applyFont="1" applyBorder="1" applyAlignment="1">
      <alignment horizontal="center" wrapText="1"/>
    </xf>
    <xf numFmtId="0" fontId="1" fillId="0" borderId="24" xfId="0" applyFont="1" applyBorder="1" applyAlignment="1">
      <alignment horizontal="center"/>
    </xf>
    <xf numFmtId="0" fontId="1" fillId="0" borderId="20" xfId="0" applyFont="1" applyBorder="1" applyAlignment="1">
      <alignment horizontal="center" wrapText="1"/>
    </xf>
    <xf numFmtId="0" fontId="1" fillId="0" borderId="29" xfId="0" applyFont="1" applyBorder="1" applyAlignment="1">
      <alignment horizontal="center"/>
    </xf>
    <xf numFmtId="0" fontId="0" fillId="0" borderId="0" xfId="0" applyAlignment="1">
      <alignment horizontal="center"/>
    </xf>
    <xf numFmtId="0" fontId="1" fillId="0" borderId="13" xfId="0" applyFont="1" applyBorder="1" applyAlignment="1">
      <alignment horizontal="center"/>
    </xf>
    <xf numFmtId="0" fontId="1" fillId="0" borderId="6" xfId="0" applyFont="1" applyBorder="1" applyAlignment="1">
      <alignment horizontal="center"/>
    </xf>
    <xf numFmtId="0" fontId="1" fillId="0" borderId="16" xfId="0" applyFont="1" applyBorder="1" applyAlignment="1">
      <alignment horizontal="center" wrapText="1"/>
    </xf>
    <xf numFmtId="0" fontId="1" fillId="0" borderId="3" xfId="0" applyFont="1" applyBorder="1" applyAlignment="1">
      <alignment horizontal="center"/>
    </xf>
    <xf numFmtId="0" fontId="1" fillId="0" borderId="14" xfId="0" applyFont="1" applyBorder="1" applyAlignment="1">
      <alignment horizontal="center" wrapText="1"/>
    </xf>
    <xf numFmtId="0" fontId="1" fillId="0" borderId="2" xfId="0" applyFont="1" applyBorder="1" applyAlignment="1">
      <alignment horizontal="center"/>
    </xf>
    <xf numFmtId="0" fontId="1" fillId="0" borderId="30" xfId="0" applyFont="1" applyBorder="1" applyAlignment="1">
      <alignment horizontal="left"/>
    </xf>
    <xf numFmtId="0" fontId="1" fillId="0" borderId="31" xfId="0" applyFont="1" applyBorder="1" applyAlignment="1">
      <alignment horizontal="left"/>
    </xf>
    <xf numFmtId="0" fontId="1" fillId="0" borderId="32" xfId="0" applyFont="1" applyBorder="1" applyAlignment="1">
      <alignment horizontal="left"/>
    </xf>
    <xf numFmtId="12" fontId="0" fillId="0" borderId="22" xfId="0" applyNumberFormat="1" applyBorder="1" applyAlignment="1">
      <alignment horizontal="left" vertical="top" wrapText="1"/>
    </xf>
    <xf numFmtId="12" fontId="0" fillId="0" borderId="19" xfId="0" applyNumberFormat="1" applyBorder="1" applyAlignment="1">
      <alignment horizontal="left" vertical="top"/>
    </xf>
    <xf numFmtId="12" fontId="0" fillId="0" borderId="25" xfId="0" applyNumberFormat="1" applyBorder="1" applyAlignment="1">
      <alignment horizontal="left" vertical="top"/>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0"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0" borderId="33" xfId="0" applyFont="1" applyBorder="1" applyAlignment="1">
      <alignment horizontal="center" vertical="center" wrapText="1"/>
    </xf>
    <xf numFmtId="0" fontId="2" fillId="0" borderId="34" xfId="0" applyFont="1" applyBorder="1" applyAlignment="1">
      <alignment horizontal="center" vertical="center" wrapText="1"/>
    </xf>
    <xf numFmtId="0" fontId="2" fillId="0" borderId="35"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0" xfId="0" applyFont="1" applyBorder="1" applyAlignment="1">
      <alignment horizontal="center" vertical="center" wrapText="1"/>
    </xf>
  </cellXfs>
  <cellStyles count="2">
    <cellStyle name="Dezimal" xfId="1" builtinId="3"/>
    <cellStyle name="Standard"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600075</xdr:colOff>
      <xdr:row>3</xdr:row>
      <xdr:rowOff>47625</xdr:rowOff>
    </xdr:from>
    <xdr:to>
      <xdr:col>9</xdr:col>
      <xdr:colOff>45384</xdr:colOff>
      <xdr:row>5</xdr:row>
      <xdr:rowOff>152400</xdr:rowOff>
    </xdr:to>
    <xdr:pic>
      <xdr:nvPicPr>
        <xdr:cNvPr id="1025"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5819775" y="619125"/>
          <a:ext cx="1971675" cy="485775"/>
        </a:xfrm>
        <a:prstGeom prst="rect">
          <a:avLst/>
        </a:prstGeom>
        <a:noFill/>
        <a:ln w="1">
          <a:noFill/>
          <a:miter lim="800000"/>
          <a:headEnd/>
          <a:tailEnd type="none" w="med" len="med"/>
        </a:ln>
        <a:effectLst/>
      </xdr:spPr>
    </xdr:pic>
    <xdr:clientData/>
  </xdr:twoCellAnchor>
  <xdr:twoCellAnchor editAs="oneCell">
    <xdr:from>
      <xdr:col>2</xdr:col>
      <xdr:colOff>179294</xdr:colOff>
      <xdr:row>2</xdr:row>
      <xdr:rowOff>168088</xdr:rowOff>
    </xdr:from>
    <xdr:to>
      <xdr:col>5</xdr:col>
      <xdr:colOff>665069</xdr:colOff>
      <xdr:row>5</xdr:row>
      <xdr:rowOff>129988</xdr:rowOff>
    </xdr:to>
    <xdr:pic>
      <xdr:nvPicPr>
        <xdr:cNvPr id="2" name="Picture 1"/>
        <xdr:cNvPicPr>
          <a:picLocks noChangeAspect="1" noChangeArrowheads="1"/>
        </xdr:cNvPicPr>
      </xdr:nvPicPr>
      <xdr:blipFill>
        <a:blip xmlns:r="http://schemas.openxmlformats.org/officeDocument/2006/relationships" r:embed="rId2" cstate="print"/>
        <a:srcRect/>
        <a:stretch>
          <a:fillRect/>
        </a:stretch>
      </xdr:blipFill>
      <xdr:spPr bwMode="auto">
        <a:xfrm>
          <a:off x="2812676" y="549088"/>
          <a:ext cx="2928658" cy="533400"/>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B3:G17"/>
  <sheetViews>
    <sheetView workbookViewId="0">
      <selection activeCell="C17" sqref="C17"/>
    </sheetView>
  </sheetViews>
  <sheetFormatPr baseColWidth="10" defaultRowHeight="15"/>
  <sheetData>
    <row r="3" spans="2:7">
      <c r="B3" s="125" t="s">
        <v>608</v>
      </c>
      <c r="C3" s="125"/>
      <c r="D3" s="125"/>
      <c r="E3" s="125"/>
      <c r="F3" s="125"/>
      <c r="G3" s="125"/>
    </row>
    <row r="4" spans="2:7">
      <c r="B4" s="125"/>
      <c r="C4" s="125"/>
      <c r="D4" s="125"/>
      <c r="E4" s="125"/>
      <c r="F4" s="125"/>
      <c r="G4" s="125"/>
    </row>
    <row r="5" spans="2:7">
      <c r="B5" s="125"/>
      <c r="C5" s="125"/>
      <c r="D5" s="125"/>
      <c r="E5" s="125"/>
      <c r="F5" s="125"/>
      <c r="G5" s="125"/>
    </row>
    <row r="7" spans="2:7">
      <c r="B7" t="s">
        <v>609</v>
      </c>
    </row>
    <row r="8" spans="2:7">
      <c r="B8" t="s">
        <v>610</v>
      </c>
    </row>
    <row r="9" spans="2:7">
      <c r="B9" t="s">
        <v>611</v>
      </c>
    </row>
    <row r="10" spans="2:7">
      <c r="B10" t="s">
        <v>612</v>
      </c>
    </row>
    <row r="11" spans="2:7">
      <c r="B11" t="s">
        <v>613</v>
      </c>
    </row>
    <row r="12" spans="2:7">
      <c r="B12" t="s">
        <v>614</v>
      </c>
    </row>
    <row r="13" spans="2:7">
      <c r="B13" t="s">
        <v>615</v>
      </c>
    </row>
    <row r="14" spans="2:7">
      <c r="B14" t="s">
        <v>616</v>
      </c>
    </row>
    <row r="15" spans="2:7">
      <c r="B15" t="s">
        <v>617</v>
      </c>
    </row>
    <row r="16" spans="2:7">
      <c r="B16" t="s">
        <v>618</v>
      </c>
    </row>
    <row r="17" spans="2:2">
      <c r="B17" t="s">
        <v>619</v>
      </c>
    </row>
  </sheetData>
  <sheetProtection password="EC3E" sheet="1" objects="1" scenarios="1"/>
  <mergeCells count="1">
    <mergeCell ref="B3:G5"/>
  </mergeCells>
  <pageMargins left="0.7" right="0.7" top="0.78740157499999996" bottom="0.78740157499999996"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dimension ref="B1:O570"/>
  <sheetViews>
    <sheetView tabSelected="1" zoomScale="85" zoomScaleNormal="85" workbookViewId="0">
      <selection activeCell="B6" sqref="B6"/>
    </sheetView>
  </sheetViews>
  <sheetFormatPr baseColWidth="10" defaultRowHeight="15"/>
  <cols>
    <col min="2" max="2" width="28.140625" customWidth="1"/>
    <col min="4" max="4" width="11.7109375" bestFit="1" customWidth="1"/>
    <col min="5" max="5" width="13.42578125" bestFit="1" customWidth="1"/>
    <col min="6" max="6" width="12.85546875" bestFit="1" customWidth="1"/>
    <col min="7" max="7" width="12.7109375" bestFit="1" customWidth="1"/>
    <col min="8" max="8" width="11.42578125" customWidth="1"/>
    <col min="9" max="9" width="13.7109375" customWidth="1"/>
    <col min="10" max="10" width="11.5703125" bestFit="1" customWidth="1"/>
    <col min="12" max="12" width="57" customWidth="1"/>
    <col min="13" max="13" width="21.85546875" customWidth="1"/>
    <col min="14" max="14" width="18.7109375" customWidth="1"/>
  </cols>
  <sheetData>
    <row r="1" spans="2:15">
      <c r="C1" s="144"/>
      <c r="D1" s="144"/>
      <c r="E1" s="144"/>
      <c r="F1" s="144"/>
      <c r="G1" s="144"/>
      <c r="H1" s="144"/>
      <c r="I1" s="144"/>
      <c r="J1" s="144"/>
      <c r="K1" s="144"/>
      <c r="L1" s="144"/>
      <c r="M1" s="144"/>
      <c r="N1" s="144"/>
      <c r="O1" s="144"/>
    </row>
    <row r="2" spans="2:15">
      <c r="C2" s="144"/>
      <c r="D2" s="144"/>
      <c r="E2" s="144"/>
      <c r="F2" s="144"/>
      <c r="G2" s="144"/>
      <c r="H2" s="144"/>
      <c r="I2" s="144"/>
      <c r="J2" s="144"/>
      <c r="K2" s="144"/>
      <c r="L2" s="144"/>
      <c r="M2" s="144"/>
      <c r="N2" s="144"/>
      <c r="O2" s="144"/>
    </row>
    <row r="3" spans="2:15">
      <c r="B3" s="5" t="s">
        <v>603</v>
      </c>
    </row>
    <row r="5" spans="2:15">
      <c r="K5" t="s">
        <v>523</v>
      </c>
    </row>
    <row r="6" spans="2:15">
      <c r="K6" t="s">
        <v>524</v>
      </c>
    </row>
    <row r="7" spans="2:15" ht="15.75" thickBot="1"/>
    <row r="8" spans="2:15" ht="15" customHeight="1">
      <c r="B8" s="157" t="s">
        <v>601</v>
      </c>
      <c r="C8" s="158"/>
      <c r="D8" s="158"/>
      <c r="E8" s="158"/>
      <c r="F8" s="158"/>
      <c r="G8" s="158"/>
      <c r="H8" s="158"/>
      <c r="I8" s="158"/>
      <c r="J8" s="158"/>
      <c r="K8" s="158"/>
      <c r="L8" s="158"/>
      <c r="M8" s="158"/>
      <c r="N8" s="159"/>
    </row>
    <row r="9" spans="2:15" ht="15" customHeight="1">
      <c r="B9" s="160"/>
      <c r="C9" s="161"/>
      <c r="D9" s="161"/>
      <c r="E9" s="161"/>
      <c r="F9" s="161"/>
      <c r="G9" s="161"/>
      <c r="H9" s="161"/>
      <c r="I9" s="161"/>
      <c r="J9" s="161"/>
      <c r="K9" s="161"/>
      <c r="L9" s="161"/>
      <c r="M9" s="161"/>
      <c r="N9" s="162"/>
    </row>
    <row r="10" spans="2:15" ht="15" customHeight="1" thickBot="1">
      <c r="B10" s="163"/>
      <c r="C10" s="164"/>
      <c r="D10" s="164"/>
      <c r="E10" s="164"/>
      <c r="F10" s="164"/>
      <c r="G10" s="164"/>
      <c r="H10" s="164"/>
      <c r="I10" s="164"/>
      <c r="J10" s="164"/>
      <c r="K10" s="164"/>
      <c r="L10" s="164"/>
      <c r="M10" s="164"/>
      <c r="N10" s="165"/>
    </row>
    <row r="11" spans="2:15">
      <c r="B11" s="39"/>
      <c r="C11" s="145" t="s">
        <v>532</v>
      </c>
      <c r="D11" s="146"/>
      <c r="E11" s="146"/>
      <c r="F11" s="146"/>
      <c r="G11" s="38"/>
      <c r="H11" s="38"/>
      <c r="I11" s="38"/>
      <c r="J11" s="40"/>
      <c r="K11" s="40"/>
      <c r="L11" s="147" t="s">
        <v>533</v>
      </c>
      <c r="M11" s="149" t="s">
        <v>534</v>
      </c>
      <c r="N11" s="41"/>
    </row>
    <row r="12" spans="2:15">
      <c r="B12" s="42" t="s">
        <v>525</v>
      </c>
      <c r="C12" s="27" t="s">
        <v>210</v>
      </c>
      <c r="D12" s="27" t="s">
        <v>210</v>
      </c>
      <c r="E12" s="27" t="s">
        <v>210</v>
      </c>
      <c r="F12" s="27" t="s">
        <v>210</v>
      </c>
      <c r="G12" s="27" t="s">
        <v>210</v>
      </c>
      <c r="H12" s="27" t="s">
        <v>210</v>
      </c>
      <c r="I12" s="27" t="s">
        <v>530</v>
      </c>
      <c r="J12" s="123" t="s">
        <v>531</v>
      </c>
      <c r="K12" s="26"/>
      <c r="L12" s="148"/>
      <c r="M12" s="150"/>
      <c r="N12" s="43" t="s">
        <v>535</v>
      </c>
    </row>
    <row r="13" spans="2:15">
      <c r="B13" s="44" t="s">
        <v>526</v>
      </c>
      <c r="C13" s="36">
        <v>1</v>
      </c>
      <c r="D13" s="27">
        <v>1</v>
      </c>
      <c r="E13" s="27">
        <v>1</v>
      </c>
      <c r="F13" s="27">
        <v>1</v>
      </c>
      <c r="G13" s="27"/>
      <c r="H13" s="27"/>
      <c r="I13" s="27"/>
      <c r="J13" s="29"/>
      <c r="K13" s="26"/>
      <c r="L13" s="29">
        <v>1</v>
      </c>
      <c r="M13" s="28">
        <v>1</v>
      </c>
      <c r="N13" s="45"/>
    </row>
    <row r="14" spans="2:15">
      <c r="B14" s="46" t="s">
        <v>527</v>
      </c>
      <c r="C14" s="18">
        <f>'Quark excitation u_d'!C$7</f>
        <v>4.5</v>
      </c>
      <c r="D14" s="18">
        <f>'Quark excitation u_d'!C$7</f>
        <v>4.5</v>
      </c>
      <c r="E14" s="18">
        <f>'Quark excitation u_d'!C$7</f>
        <v>4.5</v>
      </c>
      <c r="F14" s="18">
        <f>'Quark excitation u_d'!C$7</f>
        <v>4.5</v>
      </c>
      <c r="G14" s="18"/>
      <c r="H14" s="18"/>
      <c r="I14" s="22"/>
      <c r="J14" s="31">
        <f>Configs!I32</f>
        <v>0.33333333333333331</v>
      </c>
      <c r="K14" s="23"/>
      <c r="L14" s="35">
        <f>C14*D14*E14*F14*J14</f>
        <v>136.6875</v>
      </c>
      <c r="M14" s="35"/>
      <c r="N14" s="45"/>
    </row>
    <row r="15" spans="2:15">
      <c r="B15" s="46" t="s">
        <v>528</v>
      </c>
      <c r="C15" s="18">
        <f>'Quark excitation u_d'!C$7</f>
        <v>4.5</v>
      </c>
      <c r="D15" s="18">
        <f>'Quark excitation u_d'!C$7</f>
        <v>4.5</v>
      </c>
      <c r="E15" s="18">
        <f>'Quark excitation u_d'!C$7</f>
        <v>4.5</v>
      </c>
      <c r="F15" s="18">
        <f>'Quark excitation u_d'!C$7</f>
        <v>4.5</v>
      </c>
      <c r="G15" s="18"/>
      <c r="H15" s="18"/>
      <c r="I15" s="22"/>
      <c r="J15" s="31">
        <f>Configs!I33</f>
        <v>1</v>
      </c>
      <c r="K15" s="20">
        <v>0.5</v>
      </c>
      <c r="L15" s="35">
        <f>C15*D15*E15*F15*J15*K15</f>
        <v>205.03125</v>
      </c>
      <c r="M15" s="35">
        <v>207</v>
      </c>
      <c r="N15" s="45"/>
    </row>
    <row r="16" spans="2:15">
      <c r="B16" s="46" t="s">
        <v>211</v>
      </c>
      <c r="C16" s="18">
        <f>'Quark excitation u_d'!C$7</f>
        <v>4.5</v>
      </c>
      <c r="D16" s="18">
        <f>'Quark excitation u_d'!C$7</f>
        <v>4.5</v>
      </c>
      <c r="E16" s="18">
        <f>'Quark excitation u_d'!C$7</f>
        <v>4.5</v>
      </c>
      <c r="F16" s="18">
        <f>'Quark excitation u_d'!C$7</f>
        <v>4.5</v>
      </c>
      <c r="G16" s="18"/>
      <c r="H16" s="18"/>
      <c r="I16" s="22"/>
      <c r="J16" s="31">
        <f>Configs!I34</f>
        <v>1.3333333333333333</v>
      </c>
      <c r="K16" s="20">
        <v>0.5</v>
      </c>
      <c r="L16" s="35">
        <f>C16*D16*E16*F16*J16*K16</f>
        <v>273.375</v>
      </c>
      <c r="M16" s="35">
        <v>273</v>
      </c>
      <c r="N16" s="45"/>
    </row>
    <row r="17" spans="2:14">
      <c r="B17" s="46" t="s">
        <v>216</v>
      </c>
      <c r="C17" s="18">
        <f>'Quark excitation u_d'!C$7</f>
        <v>4.5</v>
      </c>
      <c r="D17" s="18">
        <f>'Quark excitation u_d'!C$7</f>
        <v>4.5</v>
      </c>
      <c r="E17" s="18">
        <f>'Quark excitation u_d'!C$7</f>
        <v>4.5</v>
      </c>
      <c r="F17" s="18">
        <f>'Quark excitation u_d'!C$7</f>
        <v>4.5</v>
      </c>
      <c r="G17" s="18"/>
      <c r="H17" s="18"/>
      <c r="I17" s="22"/>
      <c r="J17" s="31">
        <f>Configs!I35</f>
        <v>2</v>
      </c>
      <c r="K17" s="20">
        <v>0.5</v>
      </c>
      <c r="L17" s="35">
        <f>C17*D17*E17*F17*J17*K17</f>
        <v>410.0625</v>
      </c>
      <c r="M17" s="35"/>
      <c r="N17" s="45"/>
    </row>
    <row r="18" spans="2:14">
      <c r="B18" s="46" t="s">
        <v>529</v>
      </c>
      <c r="C18" s="18">
        <f>'Quark excitation u_d'!C$7</f>
        <v>4.5</v>
      </c>
      <c r="D18" s="18">
        <f>'Quark excitation u_d'!C$7</f>
        <v>4.5</v>
      </c>
      <c r="E18" s="18">
        <f>'Quark excitation u_d'!C$7</f>
        <v>4.5</v>
      </c>
      <c r="F18" s="18">
        <f>'Quark excitation u_d'!C$7</f>
        <v>4.5</v>
      </c>
      <c r="G18" s="23">
        <f>'Quark excitation u_d'!C$7</f>
        <v>4.5</v>
      </c>
      <c r="H18" s="23"/>
      <c r="I18" s="21"/>
      <c r="J18" s="32">
        <f>Configs!I33</f>
        <v>1</v>
      </c>
      <c r="K18" s="20">
        <v>0.5</v>
      </c>
      <c r="L18" s="35">
        <f>C18*D18*E18*F18*G18*J18*K18</f>
        <v>922.640625</v>
      </c>
      <c r="M18" s="35"/>
      <c r="N18" s="45"/>
    </row>
    <row r="19" spans="2:14">
      <c r="B19" s="46" t="s">
        <v>212</v>
      </c>
      <c r="C19" s="18">
        <f>'Quark excitation u_d'!C$7</f>
        <v>4.5</v>
      </c>
      <c r="D19" s="18">
        <f>'Quark excitation u_d'!C$7</f>
        <v>4.5</v>
      </c>
      <c r="E19" s="18">
        <f>'Quark excitation u_d'!C$7</f>
        <v>4.5</v>
      </c>
      <c r="F19" s="18">
        <f>'Quark excitation u_d'!C$7</f>
        <v>4.5</v>
      </c>
      <c r="G19" s="23">
        <f>'Quark excitation u_d'!C$7</f>
        <v>4.5</v>
      </c>
      <c r="H19" s="23"/>
      <c r="I19" s="21"/>
      <c r="J19" s="32">
        <f>Configs!I34</f>
        <v>1.3333333333333333</v>
      </c>
      <c r="K19" s="20">
        <v>0.5</v>
      </c>
      <c r="L19" s="35">
        <f t="shared" ref="L19:L20" si="0">C19*D19*E19*F19*G19*J19*K19</f>
        <v>1230.1875</v>
      </c>
      <c r="M19" s="35"/>
      <c r="N19" s="45"/>
    </row>
    <row r="20" spans="2:14">
      <c r="B20" s="46" t="s">
        <v>228</v>
      </c>
      <c r="C20" s="18">
        <f>'Quark excitation u_d'!C$7</f>
        <v>4.5</v>
      </c>
      <c r="D20" s="18">
        <f>'Quark excitation u_d'!C$7</f>
        <v>4.5</v>
      </c>
      <c r="E20" s="18">
        <f>'Quark excitation u_d'!C$7</f>
        <v>4.5</v>
      </c>
      <c r="F20" s="18">
        <f>'Quark excitation u_d'!C$7</f>
        <v>4.5</v>
      </c>
      <c r="G20" s="23">
        <f>'Quark excitation u_d'!C$7</f>
        <v>4.5</v>
      </c>
      <c r="H20" s="23"/>
      <c r="I20" s="21"/>
      <c r="J20" s="32">
        <f>Configs!I35</f>
        <v>2</v>
      </c>
      <c r="K20" s="20">
        <v>0.5</v>
      </c>
      <c r="L20" s="35">
        <f t="shared" si="0"/>
        <v>1845.28125</v>
      </c>
      <c r="M20" s="35">
        <v>1836</v>
      </c>
      <c r="N20" s="45"/>
    </row>
    <row r="21" spans="2:14">
      <c r="B21" s="46" t="s">
        <v>214</v>
      </c>
      <c r="C21" s="18">
        <f>'Quark excitation u_d'!C$7</f>
        <v>4.5</v>
      </c>
      <c r="D21" s="18">
        <f>'Quark excitation u_d'!C$7</f>
        <v>4.5</v>
      </c>
      <c r="E21" s="18">
        <f>'Quark excitation u_d'!C$7</f>
        <v>4.5</v>
      </c>
      <c r="F21" s="18">
        <f>'Quark excitation u_d'!C$7</f>
        <v>4.5</v>
      </c>
      <c r="G21" s="23">
        <f>'Quark excitation u_d'!C$7</f>
        <v>4.5</v>
      </c>
      <c r="H21" s="23">
        <f>'Quark excitation u_d'!C$7</f>
        <v>4.5</v>
      </c>
      <c r="I21" s="32">
        <v>0.83333333333333337</v>
      </c>
      <c r="J21" s="32">
        <f>Configs!I33</f>
        <v>1</v>
      </c>
      <c r="K21" s="20">
        <v>0.5</v>
      </c>
      <c r="L21" s="35">
        <f>C21*D21*E21*F21*G21*H21*I21*J21*K21</f>
        <v>3459.90234375</v>
      </c>
      <c r="M21" s="35">
        <v>3476.6</v>
      </c>
      <c r="N21" s="45"/>
    </row>
    <row r="22" spans="2:14">
      <c r="B22" s="46" t="s">
        <v>215</v>
      </c>
      <c r="C22" s="18">
        <f>'Quark excitation u_d'!C$7</f>
        <v>4.5</v>
      </c>
      <c r="D22" s="18">
        <f>'Quark excitation u_d'!C$7</f>
        <v>4.5</v>
      </c>
      <c r="E22" s="18">
        <f>'Quark excitation u_d'!C$7</f>
        <v>4.5</v>
      </c>
      <c r="F22" s="18">
        <f>'Quark excitation u_d'!C$7</f>
        <v>4.5</v>
      </c>
      <c r="G22" s="23">
        <f>'Quark excitation u_d'!C$7</f>
        <v>4.5</v>
      </c>
      <c r="H22" s="23">
        <f>'Quark excitation u_d'!C$7</f>
        <v>4.5</v>
      </c>
      <c r="I22" s="32">
        <v>0.83333333333333337</v>
      </c>
      <c r="J22" s="32">
        <f>Configs!I34</f>
        <v>1.3333333333333333</v>
      </c>
      <c r="K22" s="20">
        <v>0.5</v>
      </c>
      <c r="L22" s="35">
        <f t="shared" ref="L22:L23" si="1">C22*D22*E22*F22*G22*H22*I22*J22*K22</f>
        <v>4613.203125</v>
      </c>
      <c r="M22" s="35"/>
      <c r="N22" s="45"/>
    </row>
    <row r="23" spans="2:14">
      <c r="B23" s="46" t="s">
        <v>217</v>
      </c>
      <c r="C23" s="18">
        <f>'Quark excitation u_d'!C$7</f>
        <v>4.5</v>
      </c>
      <c r="D23" s="18">
        <f>'Quark excitation u_d'!C$7</f>
        <v>4.5</v>
      </c>
      <c r="E23" s="18">
        <f>'Quark excitation u_d'!C$7</f>
        <v>4.5</v>
      </c>
      <c r="F23" s="18">
        <f>'Quark excitation u_d'!C$7</f>
        <v>4.5</v>
      </c>
      <c r="G23" s="23">
        <f>'Quark excitation u_d'!C$7</f>
        <v>4.5</v>
      </c>
      <c r="H23" s="23">
        <f>'Quark excitation u_d'!C$7</f>
        <v>4.5</v>
      </c>
      <c r="I23" s="32">
        <v>0.83333333333333337</v>
      </c>
      <c r="J23" s="32">
        <f>Configs!I35</f>
        <v>2</v>
      </c>
      <c r="K23" s="20">
        <v>0.5</v>
      </c>
      <c r="L23" s="35">
        <f t="shared" si="1"/>
        <v>6919.8046875</v>
      </c>
      <c r="M23" s="35"/>
      <c r="N23" s="45"/>
    </row>
    <row r="24" spans="2:14">
      <c r="B24" s="46" t="s">
        <v>218</v>
      </c>
      <c r="C24" s="23" t="s">
        <v>528</v>
      </c>
      <c r="D24" s="37" t="s">
        <v>219</v>
      </c>
      <c r="E24" s="23" t="s">
        <v>529</v>
      </c>
      <c r="F24" s="17"/>
      <c r="G24" s="17"/>
      <c r="H24" s="17"/>
      <c r="I24" s="32">
        <v>0.83333333333333337</v>
      </c>
      <c r="J24" s="20" t="str">
        <f>Configs!H36</f>
        <v>4/4 · 4/4</v>
      </c>
      <c r="K24" s="20"/>
      <c r="L24" s="35">
        <f>L$15*L$18*I$24*Configs!I36</f>
        <v>157641.80053710937</v>
      </c>
      <c r="M24" s="35">
        <v>157376</v>
      </c>
      <c r="N24" s="154" t="s">
        <v>536</v>
      </c>
    </row>
    <row r="25" spans="2:14">
      <c r="B25" s="46" t="s">
        <v>226</v>
      </c>
      <c r="C25" s="23" t="s">
        <v>528</v>
      </c>
      <c r="D25" s="37" t="s">
        <v>219</v>
      </c>
      <c r="E25" s="23" t="s">
        <v>529</v>
      </c>
      <c r="F25" s="17"/>
      <c r="G25" s="17"/>
      <c r="H25" s="17"/>
      <c r="I25" s="32">
        <v>0.83333333333333337</v>
      </c>
      <c r="J25" s="20" t="str">
        <f>Configs!H37</f>
        <v>4,5/4 · 4/4</v>
      </c>
      <c r="K25" s="20"/>
      <c r="L25" s="35">
        <f>L$15*L$18*I$24*Configs!I37</f>
        <v>177347.02560424805</v>
      </c>
      <c r="M25" s="23">
        <v>178417</v>
      </c>
      <c r="N25" s="155"/>
    </row>
    <row r="26" spans="2:14">
      <c r="B26" s="46"/>
      <c r="C26" s="23" t="s">
        <v>528</v>
      </c>
      <c r="D26" s="37" t="s">
        <v>219</v>
      </c>
      <c r="E26" s="23" t="s">
        <v>529</v>
      </c>
      <c r="F26" s="17"/>
      <c r="G26" s="17"/>
      <c r="H26" s="17"/>
      <c r="I26" s="32">
        <v>0.83333333333333337</v>
      </c>
      <c r="J26" s="20" t="str">
        <f>Configs!H38</f>
        <v>4,5/4 · 4,5/4</v>
      </c>
      <c r="K26" s="20"/>
      <c r="L26" s="35">
        <f>L$15*L$18*I$24*Configs!I38</f>
        <v>199515.40380477905</v>
      </c>
      <c r="M26" s="23"/>
      <c r="N26" s="155"/>
    </row>
    <row r="27" spans="2:14">
      <c r="B27" s="46"/>
      <c r="C27" s="23" t="s">
        <v>528</v>
      </c>
      <c r="D27" s="37" t="s">
        <v>219</v>
      </c>
      <c r="E27" s="23" t="s">
        <v>529</v>
      </c>
      <c r="F27" s="17"/>
      <c r="G27" s="17"/>
      <c r="H27" s="17"/>
      <c r="I27" s="32">
        <v>0.83333333333333337</v>
      </c>
      <c r="J27" s="20" t="str">
        <f>Configs!H39</f>
        <v>5/4 · 4/4</v>
      </c>
      <c r="K27" s="20"/>
      <c r="L27" s="35">
        <f>L$15*L$18*I$24*Configs!I39</f>
        <v>197052.25067138672</v>
      </c>
      <c r="M27" s="23"/>
      <c r="N27" s="155"/>
    </row>
    <row r="28" spans="2:14" ht="15.75" thickBot="1">
      <c r="B28" s="47" t="s">
        <v>227</v>
      </c>
      <c r="C28" s="48" t="s">
        <v>528</v>
      </c>
      <c r="D28" s="49" t="s">
        <v>219</v>
      </c>
      <c r="E28" s="48" t="s">
        <v>529</v>
      </c>
      <c r="F28" s="50"/>
      <c r="G28" s="50"/>
      <c r="H28" s="50"/>
      <c r="I28" s="51">
        <v>0.83333333333333337</v>
      </c>
      <c r="J28" s="52" t="str">
        <f>Configs!H40</f>
        <v>5/4 · 5/4</v>
      </c>
      <c r="K28" s="52"/>
      <c r="L28" s="53">
        <f>L$15*L$18*I$24*Configs!I40</f>
        <v>246315.3133392334</v>
      </c>
      <c r="M28" s="48">
        <v>245065</v>
      </c>
      <c r="N28" s="156"/>
    </row>
    <row r="30" spans="2:14" ht="15.75" thickBot="1"/>
    <row r="31" spans="2:14" ht="15" customHeight="1">
      <c r="B31" s="166" t="s">
        <v>602</v>
      </c>
      <c r="C31" s="167"/>
      <c r="D31" s="167"/>
      <c r="E31" s="167"/>
      <c r="F31" s="167"/>
      <c r="G31" s="167"/>
      <c r="H31" s="167"/>
      <c r="I31" s="167"/>
      <c r="J31" s="167"/>
      <c r="K31" s="167"/>
      <c r="L31" s="168"/>
      <c r="M31" s="54"/>
      <c r="N31" s="54"/>
    </row>
    <row r="32" spans="2:14" ht="15" customHeight="1">
      <c r="B32" s="169"/>
      <c r="C32" s="170"/>
      <c r="D32" s="170"/>
      <c r="E32" s="170"/>
      <c r="F32" s="170"/>
      <c r="G32" s="170"/>
      <c r="H32" s="170"/>
      <c r="I32" s="170"/>
      <c r="J32" s="170"/>
      <c r="K32" s="170"/>
      <c r="L32" s="171"/>
      <c r="M32" s="54"/>
      <c r="N32" s="54"/>
    </row>
    <row r="33" spans="2:14" ht="15.75" customHeight="1">
      <c r="B33" s="169"/>
      <c r="C33" s="170"/>
      <c r="D33" s="170"/>
      <c r="E33" s="170"/>
      <c r="F33" s="170"/>
      <c r="G33" s="170"/>
      <c r="H33" s="170"/>
      <c r="I33" s="170"/>
      <c r="J33" s="170"/>
      <c r="K33" s="170"/>
      <c r="L33" s="171"/>
      <c r="M33" s="54"/>
      <c r="N33" s="54"/>
    </row>
    <row r="34" spans="2:14" ht="15" customHeight="1">
      <c r="B34" s="68"/>
      <c r="C34" s="138" t="s">
        <v>532</v>
      </c>
      <c r="D34" s="138"/>
      <c r="E34" s="138"/>
      <c r="F34" s="138"/>
      <c r="G34" s="82"/>
      <c r="H34" s="25"/>
      <c r="I34" s="25"/>
      <c r="J34" s="139" t="s">
        <v>533</v>
      </c>
      <c r="K34" s="139" t="s">
        <v>534</v>
      </c>
      <c r="L34" s="142" t="s">
        <v>535</v>
      </c>
      <c r="M34" s="55"/>
      <c r="N34" s="55"/>
    </row>
    <row r="35" spans="2:14" ht="15.75" thickBot="1">
      <c r="B35" s="73" t="s">
        <v>525</v>
      </c>
      <c r="C35" s="83" t="s">
        <v>210</v>
      </c>
      <c r="D35" s="83" t="s">
        <v>210</v>
      </c>
      <c r="E35" s="83" t="s">
        <v>210</v>
      </c>
      <c r="F35" s="83" t="s">
        <v>210</v>
      </c>
      <c r="G35" s="83" t="s">
        <v>210</v>
      </c>
      <c r="H35" s="122" t="s">
        <v>531</v>
      </c>
      <c r="I35" s="74"/>
      <c r="J35" s="140"/>
      <c r="K35" s="141"/>
      <c r="L35" s="143"/>
      <c r="M35" s="55"/>
      <c r="N35" s="55"/>
    </row>
    <row r="36" spans="2:14">
      <c r="B36" s="87" t="s">
        <v>526</v>
      </c>
      <c r="C36" s="88">
        <v>1</v>
      </c>
      <c r="D36" s="89"/>
      <c r="E36" s="89"/>
      <c r="F36" s="89"/>
      <c r="G36" s="89"/>
      <c r="H36" s="89"/>
      <c r="I36" s="90"/>
      <c r="J36" s="89"/>
      <c r="K36" s="89"/>
      <c r="L36" s="91"/>
      <c r="M36" s="56"/>
      <c r="N36" s="56"/>
    </row>
    <row r="37" spans="2:14">
      <c r="B37" s="46" t="s">
        <v>213</v>
      </c>
      <c r="C37" s="18">
        <f>'Quark excitation u_d'!C$7</f>
        <v>4.5</v>
      </c>
      <c r="D37" s="18">
        <f>'Quark excitation u_d'!C$7</f>
        <v>4.5</v>
      </c>
      <c r="E37" s="18">
        <f>'Quark excitation u_d'!C$7</f>
        <v>4.5</v>
      </c>
      <c r="F37" s="18">
        <f>'Quark excitation u_d'!C$7</f>
        <v>4.5</v>
      </c>
      <c r="G37" s="23">
        <f>'Quark excitation u_d'!C$7</f>
        <v>4.5</v>
      </c>
      <c r="H37" s="32">
        <f>Configs!I$35</f>
        <v>2</v>
      </c>
      <c r="I37" s="20">
        <v>0.5</v>
      </c>
      <c r="J37" s="35">
        <f>C37*D37*E37*F37*G37*H37*I37</f>
        <v>1845.28125</v>
      </c>
      <c r="K37" s="35">
        <v>1836</v>
      </c>
      <c r="L37" s="69"/>
      <c r="M37" s="56"/>
      <c r="N37" s="56"/>
    </row>
    <row r="38" spans="2:14">
      <c r="B38" s="151" t="s">
        <v>537</v>
      </c>
      <c r="C38" s="152"/>
      <c r="D38" s="152"/>
      <c r="E38" s="152"/>
      <c r="F38" s="152"/>
      <c r="G38" s="152"/>
      <c r="H38" s="152"/>
      <c r="I38" s="152"/>
      <c r="J38" s="152"/>
      <c r="K38" s="152"/>
      <c r="L38" s="153"/>
      <c r="M38" s="56"/>
      <c r="N38" s="56"/>
    </row>
    <row r="39" spans="2:14">
      <c r="B39" s="77"/>
      <c r="C39" s="18">
        <f>'Quark excitation u_d'!C$7</f>
        <v>4.5</v>
      </c>
      <c r="D39" s="18">
        <f>'Quark excitation u_d'!C$7</f>
        <v>4.5</v>
      </c>
      <c r="E39" s="18">
        <f>'Quark excitation u_d'!C$7</f>
        <v>4.5</v>
      </c>
      <c r="F39" s="30">
        <f>'Quark excitation u_d'!C8</f>
        <v>4.833333333333333</v>
      </c>
      <c r="G39" s="30">
        <f>'Quark excitation u_d'!C8</f>
        <v>4.833333333333333</v>
      </c>
      <c r="H39" s="32">
        <f>Configs!I$35</f>
        <v>2</v>
      </c>
      <c r="I39" s="20">
        <v>0.5</v>
      </c>
      <c r="J39" s="35">
        <f t="shared" ref="J39:J98" si="2">C39*D39*E39*F39*G39*H39*I39</f>
        <v>2128.78125</v>
      </c>
      <c r="K39" s="35"/>
      <c r="L39" s="78"/>
      <c r="M39" s="56"/>
      <c r="N39" s="56"/>
    </row>
    <row r="40" spans="2:14">
      <c r="B40" s="46"/>
      <c r="C40" s="18">
        <f>'Quark excitation u_d'!C$7</f>
        <v>4.5</v>
      </c>
      <c r="D40" s="18">
        <f>'Quark excitation u_d'!C$7</f>
        <v>4.5</v>
      </c>
      <c r="E40" s="18">
        <f>'Quark excitation u_d'!C$7</f>
        <v>4.5</v>
      </c>
      <c r="F40" s="30">
        <f>'Quark excitation u_d'!C8</f>
        <v>4.833333333333333</v>
      </c>
      <c r="G40" s="30">
        <f>'Quark excitation u_d'!C9</f>
        <v>5</v>
      </c>
      <c r="H40" s="32">
        <f>Configs!I$35</f>
        <v>2</v>
      </c>
      <c r="I40" s="20">
        <v>0.5</v>
      </c>
      <c r="J40" s="35">
        <f>C40*D40*E40*F40*G40*H40*I40</f>
        <v>2202.1875</v>
      </c>
      <c r="K40" s="35"/>
      <c r="L40" s="78"/>
      <c r="M40" s="56"/>
      <c r="N40" s="56"/>
    </row>
    <row r="41" spans="2:14">
      <c r="B41" s="46"/>
      <c r="C41" s="18">
        <f>'Quark excitation u_d'!C$7</f>
        <v>4.5</v>
      </c>
      <c r="D41" s="18">
        <f>'Quark excitation u_d'!C$7</f>
        <v>4.5</v>
      </c>
      <c r="E41" s="18">
        <f>'Quark excitation u_d'!C$7</f>
        <v>4.5</v>
      </c>
      <c r="F41" s="30">
        <f>'Quark excitation u_d'!C9</f>
        <v>5</v>
      </c>
      <c r="G41" s="30">
        <f>'Quark excitation u_d'!C9</f>
        <v>5</v>
      </c>
      <c r="H41" s="32">
        <f>Configs!I$35</f>
        <v>2</v>
      </c>
      <c r="I41" s="20">
        <v>0.5</v>
      </c>
      <c r="J41" s="35">
        <f>C41*D41*E41*F41*G41*H41*I41</f>
        <v>2278.125</v>
      </c>
      <c r="K41" s="35"/>
      <c r="L41" s="78"/>
      <c r="M41" s="56"/>
      <c r="N41" s="56"/>
    </row>
    <row r="42" spans="2:14">
      <c r="B42" s="46"/>
      <c r="C42" s="34">
        <f>'Quark excitation u_d'!C$7</f>
        <v>4.5</v>
      </c>
      <c r="D42" s="34">
        <f>'Quark excitation u_d'!C$7</f>
        <v>4.5</v>
      </c>
      <c r="E42" s="24">
        <f>'Quark excitation u_d'!C8</f>
        <v>4.833333333333333</v>
      </c>
      <c r="F42" s="24">
        <f>'Quark excitation u_d'!C8</f>
        <v>4.833333333333333</v>
      </c>
      <c r="G42" s="24">
        <f>'Quark excitation u_d'!C8</f>
        <v>4.833333333333333</v>
      </c>
      <c r="H42" s="32">
        <f>Configs!I$35</f>
        <v>2</v>
      </c>
      <c r="I42" s="20">
        <v>0.5</v>
      </c>
      <c r="J42" s="35">
        <f>C42*D42*E42*F42*G42*H42*I42</f>
        <v>2286.4687499999995</v>
      </c>
      <c r="K42" s="35"/>
      <c r="L42" s="78"/>
      <c r="M42" s="56"/>
      <c r="N42" s="56"/>
    </row>
    <row r="43" spans="2:14">
      <c r="B43" s="46"/>
      <c r="C43" s="18">
        <f>'Quark excitation u_d'!C$7</f>
        <v>4.5</v>
      </c>
      <c r="D43" s="18">
        <f>'Quark excitation u_d'!C$7</f>
        <v>4.5</v>
      </c>
      <c r="E43" s="18">
        <f>'Quark excitation u_d'!C$7</f>
        <v>4.5</v>
      </c>
      <c r="F43" s="30">
        <f>'Quark excitation u_d'!C9</f>
        <v>5</v>
      </c>
      <c r="G43" s="30">
        <f>'Quark excitation u_d'!C10</f>
        <v>5.166666666666667</v>
      </c>
      <c r="H43" s="32">
        <f>Configs!I$35</f>
        <v>2</v>
      </c>
      <c r="I43" s="20">
        <v>0.5</v>
      </c>
      <c r="J43" s="35">
        <f>C43*D43*E43*F43*G43*H43*I43</f>
        <v>2354.0625</v>
      </c>
      <c r="K43" s="35"/>
      <c r="L43" s="78"/>
      <c r="M43" s="56"/>
      <c r="N43" s="56"/>
    </row>
    <row r="44" spans="2:14">
      <c r="B44" s="46"/>
      <c r="C44" s="18">
        <f>'Quark excitation u_d'!C$7</f>
        <v>4.5</v>
      </c>
      <c r="D44" s="18">
        <f>'Quark excitation u_d'!C$7</f>
        <v>4.5</v>
      </c>
      <c r="E44" s="30">
        <f>'Quark excitation u_d'!C8</f>
        <v>4.833333333333333</v>
      </c>
      <c r="F44" s="30">
        <f>'Quark excitation u_d'!C8</f>
        <v>4.833333333333333</v>
      </c>
      <c r="G44" s="30">
        <f>'Quark excitation u_d'!C9</f>
        <v>5</v>
      </c>
      <c r="H44" s="32">
        <f>Configs!I$35</f>
        <v>2</v>
      </c>
      <c r="I44" s="20">
        <v>0.5</v>
      </c>
      <c r="J44" s="35">
        <f t="shared" si="2"/>
        <v>2365.3124999999995</v>
      </c>
      <c r="K44" s="35"/>
      <c r="L44" s="78"/>
      <c r="M44" s="56"/>
      <c r="N44" s="56"/>
    </row>
    <row r="45" spans="2:14">
      <c r="B45" s="77" t="s">
        <v>259</v>
      </c>
      <c r="C45" s="18">
        <f>'Quark excitation u_d'!C$7</f>
        <v>4.5</v>
      </c>
      <c r="D45" s="18">
        <f>'Quark excitation u_d'!C$7</f>
        <v>4.5</v>
      </c>
      <c r="E45" s="18">
        <f>'Quark excitation u_d'!C$7</f>
        <v>4.5</v>
      </c>
      <c r="F45" s="30">
        <f>'Quark excitation u_d'!C10</f>
        <v>5.166666666666667</v>
      </c>
      <c r="G45" s="24">
        <f>'Quark excitation u_d'!C10</f>
        <v>5.166666666666667</v>
      </c>
      <c r="H45" s="32">
        <f>Configs!I$35</f>
        <v>2</v>
      </c>
      <c r="I45" s="20">
        <v>0.5</v>
      </c>
      <c r="J45" s="35">
        <f t="shared" ref="J45:J82" si="3">C45*D45*E45*F45*G45*H45*I45</f>
        <v>2432.53125</v>
      </c>
      <c r="K45" s="35">
        <v>2410</v>
      </c>
      <c r="L45" s="78"/>
      <c r="M45" s="56"/>
      <c r="N45" s="56"/>
    </row>
    <row r="46" spans="2:14">
      <c r="B46" s="70"/>
      <c r="C46" s="18">
        <f>'Quark excitation u_d'!C$7</f>
        <v>4.5</v>
      </c>
      <c r="D46" s="18">
        <f>'Quark excitation u_d'!C$7</f>
        <v>4.5</v>
      </c>
      <c r="E46" s="30">
        <f>'Quark excitation u_d'!C8</f>
        <v>4.833333333333333</v>
      </c>
      <c r="F46" s="30">
        <f>'Quark excitation u_d'!C9</f>
        <v>5</v>
      </c>
      <c r="G46" s="30">
        <f>'Quark excitation u_d'!C9</f>
        <v>5</v>
      </c>
      <c r="H46" s="32">
        <f>Configs!I$35</f>
        <v>2</v>
      </c>
      <c r="I46" s="20">
        <v>0.5</v>
      </c>
      <c r="J46" s="35">
        <f t="shared" si="3"/>
        <v>2446.875</v>
      </c>
      <c r="K46" s="35"/>
      <c r="L46" s="78"/>
      <c r="M46" s="56"/>
      <c r="N46" s="56"/>
    </row>
    <row r="47" spans="2:14">
      <c r="B47" s="70"/>
      <c r="C47" s="23">
        <f>'Quark excitation u_d'!C$7</f>
        <v>4.5</v>
      </c>
      <c r="D47" s="24">
        <f>'Quark excitation u_d'!$C$8</f>
        <v>4.833333333333333</v>
      </c>
      <c r="E47" s="24">
        <f>'Quark excitation u_d'!$C$8</f>
        <v>4.833333333333333</v>
      </c>
      <c r="F47" s="24">
        <f>'Quark excitation u_d'!$C$8</f>
        <v>4.833333333333333</v>
      </c>
      <c r="G47" s="24">
        <f>'Quark excitation u_d'!$C$8</f>
        <v>4.833333333333333</v>
      </c>
      <c r="H47" s="32">
        <f>Configs!I$35</f>
        <v>2</v>
      </c>
      <c r="I47" s="20">
        <v>0.5</v>
      </c>
      <c r="J47" s="35">
        <f t="shared" ref="J47" si="4">C47*D47*E47*F47*G47*H47*I47</f>
        <v>2455.8368055555552</v>
      </c>
      <c r="K47" s="35"/>
      <c r="L47" s="78"/>
      <c r="M47" s="56"/>
      <c r="N47" s="56"/>
    </row>
    <row r="48" spans="2:14">
      <c r="B48" s="46"/>
      <c r="C48" s="61">
        <f>'Quark excitation u_d'!C$7</f>
        <v>4.5</v>
      </c>
      <c r="D48" s="61">
        <f>'Quark excitation u_d'!C$7</f>
        <v>4.5</v>
      </c>
      <c r="E48" s="61">
        <f>'Quark excitation u_d'!C$7</f>
        <v>4.5</v>
      </c>
      <c r="F48" s="66">
        <f>'Quark excitation u_d'!C10</f>
        <v>5.166666666666667</v>
      </c>
      <c r="G48" s="62">
        <f>'Quark excitation u_d'!C11</f>
        <v>5.333333333333333</v>
      </c>
      <c r="H48" s="63">
        <f>Configs!I$35</f>
        <v>2</v>
      </c>
      <c r="I48" s="64">
        <v>0.5</v>
      </c>
      <c r="J48" s="65">
        <f t="shared" si="3"/>
        <v>2511</v>
      </c>
      <c r="K48" s="35"/>
      <c r="L48" s="78"/>
      <c r="M48" s="56"/>
      <c r="N48" s="56"/>
    </row>
    <row r="49" spans="2:14">
      <c r="B49" s="46"/>
      <c r="C49" s="18">
        <f>'Quark excitation u_d'!C$7</f>
        <v>4.5</v>
      </c>
      <c r="D49" s="18">
        <f>'Quark excitation u_d'!C$7</f>
        <v>4.5</v>
      </c>
      <c r="E49" s="30">
        <f>'Quark excitation u_d'!C9</f>
        <v>5</v>
      </c>
      <c r="F49" s="24">
        <f>'Quark excitation u_d'!C9</f>
        <v>5</v>
      </c>
      <c r="G49" s="24">
        <f>'Quark excitation u_d'!C9</f>
        <v>5</v>
      </c>
      <c r="H49" s="32">
        <f>Configs!I$35</f>
        <v>2</v>
      </c>
      <c r="I49" s="20">
        <v>0.5</v>
      </c>
      <c r="J49" s="35">
        <f t="shared" si="3"/>
        <v>2531.25</v>
      </c>
      <c r="K49" s="35"/>
      <c r="L49" s="78"/>
      <c r="M49" s="56"/>
      <c r="N49" s="56"/>
    </row>
    <row r="50" spans="2:14">
      <c r="B50" s="71"/>
      <c r="C50" s="61">
        <f>'Quark excitation u_d'!C$7</f>
        <v>4.5</v>
      </c>
      <c r="D50" s="61">
        <f>'Quark excitation u_d'!C$7</f>
        <v>4.5</v>
      </c>
      <c r="E50" s="61">
        <f>'Quark excitation u_d'!C$7</f>
        <v>4.5</v>
      </c>
      <c r="F50" s="66">
        <f>'Quark excitation u_d'!C11</f>
        <v>5.333333333333333</v>
      </c>
      <c r="G50" s="62">
        <f>'Quark excitation u_d'!C11</f>
        <v>5.333333333333333</v>
      </c>
      <c r="H50" s="63">
        <f>Configs!I$35</f>
        <v>2</v>
      </c>
      <c r="I50" s="64">
        <v>0.5</v>
      </c>
      <c r="J50" s="65">
        <f t="shared" si="3"/>
        <v>2592</v>
      </c>
      <c r="K50" s="35"/>
      <c r="L50" s="78"/>
      <c r="M50" s="56"/>
      <c r="N50" s="56"/>
    </row>
    <row r="51" spans="2:14">
      <c r="B51" s="71"/>
      <c r="C51" s="61">
        <f>'Quark excitation u_d'!C$7</f>
        <v>4.5</v>
      </c>
      <c r="D51" s="61">
        <f>'Quark excitation u_d'!C$7</f>
        <v>4.5</v>
      </c>
      <c r="E51" s="62">
        <f>'Quark excitation u_d'!C9</f>
        <v>5</v>
      </c>
      <c r="F51" s="62">
        <f>'Quark excitation u_d'!C9</f>
        <v>5</v>
      </c>
      <c r="G51" s="62">
        <f>'Quark excitation u_d'!C10</f>
        <v>5.166666666666667</v>
      </c>
      <c r="H51" s="63">
        <f>Configs!I$35</f>
        <v>2</v>
      </c>
      <c r="I51" s="64">
        <v>0.5</v>
      </c>
      <c r="J51" s="65">
        <f t="shared" si="3"/>
        <v>2615.625</v>
      </c>
      <c r="K51" s="35"/>
      <c r="L51" s="78"/>
      <c r="M51" s="56"/>
      <c r="N51" s="56"/>
    </row>
    <row r="52" spans="2:14">
      <c r="B52" s="71"/>
      <c r="C52" s="61">
        <f>'Quark excitation u_d'!C$7</f>
        <v>4.5</v>
      </c>
      <c r="D52" s="61">
        <f>'Quark excitation u_d'!C$7</f>
        <v>4.5</v>
      </c>
      <c r="E52" s="61">
        <f>'Quark excitation u_d'!C$7</f>
        <v>4.5</v>
      </c>
      <c r="F52" s="66">
        <f>'Quark excitation u_d'!C11</f>
        <v>5.333333333333333</v>
      </c>
      <c r="G52" s="62">
        <f>'Quark excitation u_d'!C12</f>
        <v>5.5</v>
      </c>
      <c r="H52" s="63">
        <f>Configs!I$35</f>
        <v>2</v>
      </c>
      <c r="I52" s="64">
        <v>0.5</v>
      </c>
      <c r="J52" s="65">
        <f t="shared" si="3"/>
        <v>2673</v>
      </c>
      <c r="K52" s="35"/>
      <c r="L52" s="78"/>
      <c r="M52" s="56"/>
      <c r="N52" s="56"/>
    </row>
    <row r="53" spans="2:14">
      <c r="B53" s="71"/>
      <c r="C53" s="61">
        <f>'Quark excitation u_d'!C$7</f>
        <v>4.5</v>
      </c>
      <c r="D53" s="61">
        <f>'Quark excitation u_d'!C$7</f>
        <v>4.5</v>
      </c>
      <c r="E53" s="62">
        <f>'Quark excitation u_d'!C9</f>
        <v>5</v>
      </c>
      <c r="F53" s="62">
        <f>'Quark excitation u_d'!C10</f>
        <v>5.166666666666667</v>
      </c>
      <c r="G53" s="62">
        <f>'Quark excitation u_d'!C10</f>
        <v>5.166666666666667</v>
      </c>
      <c r="H53" s="63">
        <f>Configs!I$35</f>
        <v>2</v>
      </c>
      <c r="I53" s="64">
        <v>0.5</v>
      </c>
      <c r="J53" s="65">
        <f t="shared" si="3"/>
        <v>2702.8125</v>
      </c>
      <c r="K53" s="35"/>
      <c r="L53" s="78"/>
      <c r="M53" s="56"/>
      <c r="N53" s="56"/>
    </row>
    <row r="54" spans="2:14">
      <c r="B54" s="71"/>
      <c r="C54" s="34">
        <f>'Quark excitation u_d'!C$7</f>
        <v>4.5</v>
      </c>
      <c r="D54" s="24">
        <f>'Quark excitation u_d'!C8</f>
        <v>4.833333333333333</v>
      </c>
      <c r="E54" s="24">
        <f>'Quark excitation u_d'!C9</f>
        <v>5</v>
      </c>
      <c r="F54" s="24">
        <f>'Quark excitation u_d'!C9</f>
        <v>5</v>
      </c>
      <c r="G54" s="24">
        <f>'Quark excitation u_d'!C9</f>
        <v>5</v>
      </c>
      <c r="H54" s="32">
        <f>Configs!I$35</f>
        <v>2</v>
      </c>
      <c r="I54" s="20">
        <v>0.5</v>
      </c>
      <c r="J54" s="35">
        <f t="shared" si="3"/>
        <v>2718.75</v>
      </c>
      <c r="K54" s="35"/>
      <c r="L54" s="78"/>
      <c r="M54" s="56"/>
      <c r="N54" s="56"/>
    </row>
    <row r="55" spans="2:14">
      <c r="B55" s="71"/>
      <c r="C55" s="18">
        <f>'Quark excitation u_d'!C$7</f>
        <v>4.5</v>
      </c>
      <c r="D55" s="18">
        <f>'Quark excitation u_d'!C$7</f>
        <v>4.5</v>
      </c>
      <c r="E55" s="18">
        <f>'Quark excitation u_d'!C$7</f>
        <v>4.5</v>
      </c>
      <c r="F55" s="30">
        <f>'Quark excitation u_d'!C12</f>
        <v>5.5</v>
      </c>
      <c r="G55" s="24">
        <f>'Quark excitation u_d'!C12</f>
        <v>5.5</v>
      </c>
      <c r="H55" s="32">
        <f>Configs!I$35</f>
        <v>2</v>
      </c>
      <c r="I55" s="20">
        <v>0.5</v>
      </c>
      <c r="J55" s="35">
        <f t="shared" si="3"/>
        <v>2756.53125</v>
      </c>
      <c r="K55" s="35"/>
      <c r="L55" s="78"/>
      <c r="M55" s="56"/>
      <c r="N55" s="56"/>
    </row>
    <row r="56" spans="2:14">
      <c r="B56" s="71" t="s">
        <v>240</v>
      </c>
      <c r="C56" s="61">
        <f>'Quark excitation u_d'!C$7</f>
        <v>4.5</v>
      </c>
      <c r="D56" s="61">
        <f>'Quark excitation u_d'!C$7</f>
        <v>4.5</v>
      </c>
      <c r="E56" s="62">
        <f>'Quark excitation u_d'!C10</f>
        <v>5.166666666666667</v>
      </c>
      <c r="F56" s="62">
        <f>'Quark excitation u_d'!C10</f>
        <v>5.166666666666667</v>
      </c>
      <c r="G56" s="62">
        <f>'Quark excitation u_d'!C10</f>
        <v>5.166666666666667</v>
      </c>
      <c r="H56" s="63">
        <f>Configs!I$35</f>
        <v>2</v>
      </c>
      <c r="I56" s="64">
        <v>0.5</v>
      </c>
      <c r="J56" s="65">
        <f t="shared" si="3"/>
        <v>2792.90625</v>
      </c>
      <c r="K56" s="35">
        <v>2817</v>
      </c>
      <c r="L56" s="78"/>
      <c r="M56" s="56"/>
      <c r="N56" s="56"/>
    </row>
    <row r="57" spans="2:14">
      <c r="B57" s="71"/>
      <c r="C57" s="23">
        <f>'Quark excitation u_d'!C$7</f>
        <v>4.5</v>
      </c>
      <c r="D57" s="24">
        <f>'Quark excitation u_d'!C9</f>
        <v>5</v>
      </c>
      <c r="E57" s="24">
        <f>'Quark excitation u_d'!C9</f>
        <v>5</v>
      </c>
      <c r="F57" s="24">
        <f>'Quark excitation u_d'!C9</f>
        <v>5</v>
      </c>
      <c r="G57" s="24">
        <f>'Quark excitation u_d'!C9</f>
        <v>5</v>
      </c>
      <c r="H57" s="32">
        <f>Configs!I$35</f>
        <v>2</v>
      </c>
      <c r="I57" s="20">
        <v>0.5</v>
      </c>
      <c r="J57" s="35">
        <f t="shared" si="3"/>
        <v>2812.5</v>
      </c>
      <c r="K57" s="35"/>
      <c r="L57" s="78"/>
      <c r="M57" s="56"/>
      <c r="N57" s="56"/>
    </row>
    <row r="58" spans="2:14">
      <c r="B58" s="71"/>
      <c r="C58" s="18">
        <f>'Quark excitation u_d'!C$7</f>
        <v>4.5</v>
      </c>
      <c r="D58" s="18">
        <f>'Quark excitation u_d'!C$7</f>
        <v>4.5</v>
      </c>
      <c r="E58" s="18">
        <f>'Quark excitation u_d'!C$7</f>
        <v>4.5</v>
      </c>
      <c r="F58" s="24">
        <f>'Quark excitation u_d'!C12</f>
        <v>5.5</v>
      </c>
      <c r="G58" s="24">
        <f>'Quark excitation u_d'!C13</f>
        <v>5.666666666666667</v>
      </c>
      <c r="H58" s="32">
        <f>Configs!I$35</f>
        <v>2</v>
      </c>
      <c r="I58" s="20">
        <v>0.5</v>
      </c>
      <c r="J58" s="35">
        <f t="shared" si="3"/>
        <v>2840.0625</v>
      </c>
      <c r="K58" s="35"/>
      <c r="L58" s="78"/>
      <c r="M58" s="56"/>
      <c r="N58" s="56"/>
    </row>
    <row r="59" spans="2:14">
      <c r="B59" s="71"/>
      <c r="C59" s="61">
        <f>'Quark excitation u_d'!C$7</f>
        <v>4.5</v>
      </c>
      <c r="D59" s="61">
        <f>'Quark excitation u_d'!C$7</f>
        <v>4.5</v>
      </c>
      <c r="E59" s="66">
        <f>'Quark excitation u_d'!C10</f>
        <v>5.166666666666667</v>
      </c>
      <c r="F59" s="66">
        <f>'Quark excitation u_d'!C10</f>
        <v>5.166666666666667</v>
      </c>
      <c r="G59" s="62">
        <f>'Quark excitation u_d'!C11</f>
        <v>5.333333333333333</v>
      </c>
      <c r="H59" s="63">
        <f>Configs!I$35</f>
        <v>2</v>
      </c>
      <c r="I59" s="64">
        <v>0.5</v>
      </c>
      <c r="J59" s="65">
        <f t="shared" si="3"/>
        <v>2883</v>
      </c>
      <c r="K59" s="35"/>
      <c r="L59" s="78"/>
      <c r="M59" s="56"/>
      <c r="N59" s="56"/>
    </row>
    <row r="60" spans="2:14">
      <c r="B60" s="71"/>
      <c r="C60" s="18">
        <f>'Quark excitation u_d'!C$7</f>
        <v>4.5</v>
      </c>
      <c r="D60" s="18">
        <f>'Quark excitation u_d'!C$7</f>
        <v>4.5</v>
      </c>
      <c r="E60" s="33">
        <f>'Quark excitation u_d'!C$7</f>
        <v>4.5</v>
      </c>
      <c r="F60" s="30">
        <f>'Quark excitation u_d'!C13</f>
        <v>5.666666666666667</v>
      </c>
      <c r="G60" s="24">
        <f>'Quark excitation u_d'!C13</f>
        <v>5.666666666666667</v>
      </c>
      <c r="H60" s="32">
        <f>Configs!I$35</f>
        <v>2</v>
      </c>
      <c r="I60" s="20">
        <v>0.5</v>
      </c>
      <c r="J60" s="35">
        <f t="shared" si="3"/>
        <v>2926.125</v>
      </c>
      <c r="K60" s="35"/>
      <c r="L60" s="78"/>
      <c r="M60" s="56"/>
      <c r="N60" s="56"/>
    </row>
    <row r="61" spans="2:14">
      <c r="B61" s="71" t="s">
        <v>241</v>
      </c>
      <c r="C61" s="61">
        <f>'Quark excitation u_d'!C$7</f>
        <v>4.5</v>
      </c>
      <c r="D61" s="61">
        <f>'Quark excitation u_d'!C$7</f>
        <v>4.5</v>
      </c>
      <c r="E61" s="66">
        <f>'Quark excitation u_d'!C10</f>
        <v>5.166666666666667</v>
      </c>
      <c r="F61" s="66">
        <f>'Quark excitation u_d'!C11</f>
        <v>5.333333333333333</v>
      </c>
      <c r="G61" s="62">
        <f>'Quark excitation u_d'!C11</f>
        <v>5.333333333333333</v>
      </c>
      <c r="H61" s="63">
        <f>Configs!I$35</f>
        <v>2</v>
      </c>
      <c r="I61" s="64">
        <v>0.5</v>
      </c>
      <c r="J61" s="65">
        <f t="shared" si="3"/>
        <v>2976</v>
      </c>
      <c r="K61" s="35">
        <v>2974</v>
      </c>
      <c r="L61" s="78"/>
      <c r="M61" s="56"/>
      <c r="N61" s="56"/>
    </row>
    <row r="62" spans="2:14">
      <c r="B62" s="71" t="s">
        <v>244</v>
      </c>
      <c r="C62" s="18">
        <f>'Quark excitation u_d'!C$7</f>
        <v>4.5</v>
      </c>
      <c r="D62" s="18">
        <f>'Quark excitation u_d'!C$7</f>
        <v>4.5</v>
      </c>
      <c r="E62" s="33">
        <f>'Quark excitation u_d'!C$7</f>
        <v>4.5</v>
      </c>
      <c r="F62" s="30">
        <f>'Quark excitation u_d'!C13</f>
        <v>5.666666666666667</v>
      </c>
      <c r="G62" s="24">
        <f>'Quark excitation u_d'!C14</f>
        <v>5.833333333333333</v>
      </c>
      <c r="H62" s="32">
        <f>Configs!I$35</f>
        <v>2</v>
      </c>
      <c r="I62" s="20">
        <v>0.5</v>
      </c>
      <c r="J62" s="35">
        <f t="shared" si="3"/>
        <v>3012.1875</v>
      </c>
      <c r="K62" s="35">
        <v>3003</v>
      </c>
      <c r="L62" s="78"/>
      <c r="M62" s="56"/>
      <c r="N62" s="56"/>
    </row>
    <row r="63" spans="2:14">
      <c r="B63" s="46"/>
      <c r="C63" s="61">
        <f>'Quark excitation u_d'!C$7</f>
        <v>4.5</v>
      </c>
      <c r="D63" s="61">
        <f>'Quark excitation u_d'!C$7</f>
        <v>4.5</v>
      </c>
      <c r="E63" s="66">
        <f>'Quark excitation u_d'!C11</f>
        <v>5.333333333333333</v>
      </c>
      <c r="F63" s="66">
        <f>'Quark excitation u_d'!C11</f>
        <v>5.333333333333333</v>
      </c>
      <c r="G63" s="62">
        <f>'Quark excitation u_d'!C11</f>
        <v>5.333333333333333</v>
      </c>
      <c r="H63" s="63">
        <f>Configs!I$35</f>
        <v>2</v>
      </c>
      <c r="I63" s="64">
        <v>0.5</v>
      </c>
      <c r="J63" s="65">
        <f t="shared" si="3"/>
        <v>3072</v>
      </c>
      <c r="K63" s="35"/>
      <c r="L63" s="78"/>
      <c r="M63" s="56"/>
      <c r="N63" s="56"/>
    </row>
    <row r="64" spans="2:14">
      <c r="B64" s="46" t="s">
        <v>255</v>
      </c>
      <c r="C64" s="18">
        <f>'Quark excitation u_d'!C$7</f>
        <v>4.5</v>
      </c>
      <c r="D64" s="18">
        <f>'Quark excitation u_d'!C$7</f>
        <v>4.5</v>
      </c>
      <c r="E64" s="33">
        <f>'Quark excitation u_d'!C$7</f>
        <v>4.5</v>
      </c>
      <c r="F64" s="30">
        <f>'Quark excitation u_d'!C14</f>
        <v>5.833333333333333</v>
      </c>
      <c r="G64" s="24">
        <f>'Quark excitation u_d'!C14</f>
        <v>5.833333333333333</v>
      </c>
      <c r="H64" s="32">
        <f>Configs!I$35</f>
        <v>2</v>
      </c>
      <c r="I64" s="20">
        <v>0.5</v>
      </c>
      <c r="J64" s="35">
        <f t="shared" si="3"/>
        <v>3100.78125</v>
      </c>
      <c r="K64" s="35">
        <v>3130</v>
      </c>
      <c r="L64" s="78"/>
      <c r="M64" s="56"/>
      <c r="N64" s="56"/>
    </row>
    <row r="65" spans="2:14">
      <c r="B65" s="46"/>
      <c r="C65" s="34">
        <f>'Quark excitation u_d'!C$7</f>
        <v>4.5</v>
      </c>
      <c r="D65" s="24">
        <f>'Quark excitation u_d'!C9</f>
        <v>5</v>
      </c>
      <c r="E65" s="24">
        <f>'Quark excitation u_d'!C10</f>
        <v>5.166666666666667</v>
      </c>
      <c r="F65" s="24">
        <f>'Quark excitation u_d'!C10</f>
        <v>5.166666666666667</v>
      </c>
      <c r="G65" s="24">
        <f>'Quark excitation u_d'!C10</f>
        <v>5.166666666666667</v>
      </c>
      <c r="H65" s="32">
        <f>Configs!I$35</f>
        <v>2</v>
      </c>
      <c r="I65" s="20">
        <v>0.5</v>
      </c>
      <c r="J65" s="35">
        <f t="shared" si="3"/>
        <v>3103.229166666667</v>
      </c>
      <c r="K65" s="35"/>
      <c r="L65" s="78"/>
      <c r="M65" s="56"/>
      <c r="N65" s="56"/>
    </row>
    <row r="66" spans="2:14">
      <c r="B66" s="46" t="s">
        <v>260</v>
      </c>
      <c r="C66" s="61">
        <f>'Quark excitation u_d'!C$7</f>
        <v>4.5</v>
      </c>
      <c r="D66" s="61">
        <f>'Quark excitation u_d'!C$7</f>
        <v>4.5</v>
      </c>
      <c r="E66" s="66">
        <f>'Quark excitation u_d'!C11</f>
        <v>5.333333333333333</v>
      </c>
      <c r="F66" s="66">
        <f>'Quark excitation u_d'!C11</f>
        <v>5.333333333333333</v>
      </c>
      <c r="G66" s="62">
        <f>'Quark excitation u_d'!C12</f>
        <v>5.5</v>
      </c>
      <c r="H66" s="63">
        <f>Configs!I$35</f>
        <v>2</v>
      </c>
      <c r="I66" s="64">
        <v>0.5</v>
      </c>
      <c r="J66" s="65">
        <f t="shared" si="3"/>
        <v>3168</v>
      </c>
      <c r="K66" s="35">
        <v>3170</v>
      </c>
      <c r="L66" s="78"/>
      <c r="M66" s="56"/>
      <c r="N66" s="56"/>
    </row>
    <row r="67" spans="2:14">
      <c r="B67" s="46"/>
      <c r="C67" s="18">
        <f>'Quark excitation u_d'!C$7</f>
        <v>4.5</v>
      </c>
      <c r="D67" s="18">
        <f>'Quark excitation u_d'!C$7</f>
        <v>4.5</v>
      </c>
      <c r="E67" s="33">
        <f>'Quark excitation u_d'!C$7</f>
        <v>4.5</v>
      </c>
      <c r="F67" s="24">
        <f>'Quark excitation u_d'!C14</f>
        <v>5.833333333333333</v>
      </c>
      <c r="G67" s="24">
        <f>'Quark excitation u_d'!C15</f>
        <v>6</v>
      </c>
      <c r="H67" s="32">
        <f>Configs!I$35</f>
        <v>2</v>
      </c>
      <c r="I67" s="20">
        <v>0.5</v>
      </c>
      <c r="J67" s="35">
        <f t="shared" si="3"/>
        <v>3189.375</v>
      </c>
      <c r="K67" s="35"/>
      <c r="L67" s="78"/>
      <c r="M67" s="56"/>
      <c r="N67" s="56"/>
    </row>
    <row r="68" spans="2:14">
      <c r="B68" s="46" t="s">
        <v>242</v>
      </c>
      <c r="C68" s="23">
        <f>'Quark excitation u_d'!C$7</f>
        <v>4.5</v>
      </c>
      <c r="D68" s="24">
        <f>'Quark excitation u_d'!C10</f>
        <v>5.166666666666667</v>
      </c>
      <c r="E68" s="24">
        <f>'Quark excitation u_d'!C10</f>
        <v>5.166666666666667</v>
      </c>
      <c r="F68" s="24">
        <f>'Quark excitation u_d'!C10</f>
        <v>5.166666666666667</v>
      </c>
      <c r="G68" s="24">
        <f>'Quark excitation u_d'!C10</f>
        <v>5.166666666666667</v>
      </c>
      <c r="H68" s="32">
        <f>Configs!I$35</f>
        <v>2</v>
      </c>
      <c r="I68" s="20">
        <v>0.5</v>
      </c>
      <c r="J68" s="35">
        <f t="shared" si="3"/>
        <v>3206.6701388888891</v>
      </c>
      <c r="K68" s="35">
        <v>3228</v>
      </c>
      <c r="L68" s="78"/>
      <c r="M68" s="56"/>
      <c r="N68" s="56"/>
    </row>
    <row r="69" spans="2:14">
      <c r="B69" s="46" t="s">
        <v>261</v>
      </c>
      <c r="C69" s="18">
        <f>'Quark excitation u_d'!C$7</f>
        <v>4.5</v>
      </c>
      <c r="D69" s="18">
        <f>'Quark excitation u_d'!C$7</f>
        <v>4.5</v>
      </c>
      <c r="E69" s="24">
        <f>'Quark excitation u_d'!C11</f>
        <v>5.333333333333333</v>
      </c>
      <c r="F69" s="24">
        <f>'Quark excitation u_d'!C12</f>
        <v>5.5</v>
      </c>
      <c r="G69" s="24">
        <f>'Quark excitation u_d'!C12</f>
        <v>5.5</v>
      </c>
      <c r="H69" s="32">
        <f>Configs!I$35</f>
        <v>2</v>
      </c>
      <c r="I69" s="20">
        <v>0.5</v>
      </c>
      <c r="J69" s="35">
        <f t="shared" si="3"/>
        <v>3267</v>
      </c>
      <c r="K69" s="35">
        <v>3277</v>
      </c>
      <c r="L69" s="81"/>
      <c r="M69" s="56"/>
      <c r="N69" s="56"/>
    </row>
    <row r="70" spans="2:14">
      <c r="B70" s="46" t="s">
        <v>243</v>
      </c>
      <c r="C70" s="18">
        <f>'Quark excitation u_d'!C$7</f>
        <v>4.5</v>
      </c>
      <c r="D70" s="18">
        <f>'Quark excitation u_d'!C$7</f>
        <v>4.5</v>
      </c>
      <c r="E70" s="33">
        <f>'Quark excitation u_d'!C$7</f>
        <v>4.5</v>
      </c>
      <c r="F70" s="24">
        <f>'Quark excitation u_d'!C15</f>
        <v>6</v>
      </c>
      <c r="G70" s="24">
        <f>'Quark excitation u_d'!C15</f>
        <v>6</v>
      </c>
      <c r="H70" s="32">
        <f>Configs!I$35</f>
        <v>2</v>
      </c>
      <c r="I70" s="20">
        <v>0.5</v>
      </c>
      <c r="J70" s="35">
        <f t="shared" si="3"/>
        <v>3280.5</v>
      </c>
      <c r="K70" s="35">
        <v>3287</v>
      </c>
      <c r="L70" s="78"/>
      <c r="M70" s="56"/>
      <c r="N70" s="56"/>
    </row>
    <row r="71" spans="2:14">
      <c r="B71" s="46" t="s">
        <v>262</v>
      </c>
      <c r="C71" s="18">
        <f>'Quark excitation u_d'!C$7</f>
        <v>4.5</v>
      </c>
      <c r="D71" s="18">
        <f>'Quark excitation u_d'!C$7</f>
        <v>4.5</v>
      </c>
      <c r="E71" s="30">
        <f>'Quark excitation u_d'!C11</f>
        <v>5.333333333333333</v>
      </c>
      <c r="F71" s="24">
        <f>'Quark excitation u_d'!C12</f>
        <v>5.5</v>
      </c>
      <c r="G71" s="24">
        <f>'Quark excitation u_d'!C20</f>
        <v>5.625</v>
      </c>
      <c r="H71" s="32">
        <v>2</v>
      </c>
      <c r="I71" s="20">
        <v>0.5</v>
      </c>
      <c r="J71" s="65">
        <f t="shared" si="3"/>
        <v>3341.25</v>
      </c>
      <c r="K71" s="35">
        <v>3326</v>
      </c>
      <c r="L71" s="78"/>
      <c r="M71" s="56"/>
      <c r="N71" s="56"/>
    </row>
    <row r="72" spans="2:14">
      <c r="B72" s="46" t="s">
        <v>503</v>
      </c>
      <c r="C72" s="18">
        <f>'Quark excitation u_d'!C$7</f>
        <v>4.5</v>
      </c>
      <c r="D72" s="18">
        <f>'Quark excitation u_d'!C$7</f>
        <v>4.5</v>
      </c>
      <c r="E72" s="30">
        <f>'Quark excitation u_d'!C12</f>
        <v>5.5</v>
      </c>
      <c r="F72" s="30">
        <f>'Quark excitation u_d'!C12</f>
        <v>5.5</v>
      </c>
      <c r="G72" s="24">
        <f>'Quark excitation u_d'!C12</f>
        <v>5.5</v>
      </c>
      <c r="H72" s="32">
        <f>Configs!I$35</f>
        <v>2</v>
      </c>
      <c r="I72" s="20">
        <v>0.5</v>
      </c>
      <c r="J72" s="35">
        <f t="shared" si="3"/>
        <v>3369.09375</v>
      </c>
      <c r="K72" s="35">
        <v>3346</v>
      </c>
      <c r="L72" s="78"/>
      <c r="M72" s="56"/>
      <c r="N72" s="56"/>
    </row>
    <row r="73" spans="2:14">
      <c r="B73" s="46" t="s">
        <v>245</v>
      </c>
      <c r="C73" s="18">
        <f>'Quark excitation u_d'!C$7</f>
        <v>4.5</v>
      </c>
      <c r="D73" s="18">
        <f>'Quark excitation u_d'!C$7</f>
        <v>4.5</v>
      </c>
      <c r="E73" s="18">
        <f>'Quark excitation u_d'!C$7</f>
        <v>4.5</v>
      </c>
      <c r="F73" s="24">
        <f>'Quark excitation u_d'!C15</f>
        <v>6</v>
      </c>
      <c r="G73" s="24">
        <f>'Quark excitation u_d'!C16</f>
        <v>6.166666666666667</v>
      </c>
      <c r="H73" s="32">
        <f>Configs!I$35</f>
        <v>2</v>
      </c>
      <c r="I73" s="20">
        <v>0.5</v>
      </c>
      <c r="J73" s="35">
        <f t="shared" si="3"/>
        <v>3371.625</v>
      </c>
      <c r="K73" s="35">
        <v>3365</v>
      </c>
      <c r="L73" s="78"/>
      <c r="M73" s="56"/>
      <c r="N73" s="56"/>
    </row>
    <row r="74" spans="2:14">
      <c r="B74" s="46" t="s">
        <v>263</v>
      </c>
      <c r="C74" s="18">
        <f>'Quark excitation u_d'!C$7</f>
        <v>4.5</v>
      </c>
      <c r="D74" s="18">
        <f>'Quark excitation u_d'!C$7</f>
        <v>4.5</v>
      </c>
      <c r="E74" s="18">
        <f>'Quark excitation u_d'!C$7</f>
        <v>4.5</v>
      </c>
      <c r="F74" s="24">
        <f>'Quark excitation u_d'!C16</f>
        <v>6.166666666666667</v>
      </c>
      <c r="G74" s="24">
        <f>'Quark excitation u_d'!C16</f>
        <v>6.166666666666667</v>
      </c>
      <c r="H74" s="32">
        <f>Configs!I$35</f>
        <v>2</v>
      </c>
      <c r="I74" s="20">
        <v>0.5</v>
      </c>
      <c r="J74" s="35">
        <f t="shared" si="3"/>
        <v>3465.28125</v>
      </c>
      <c r="K74" s="35">
        <v>3424</v>
      </c>
      <c r="L74" s="78"/>
      <c r="M74" s="56"/>
      <c r="N74" s="56"/>
    </row>
    <row r="75" spans="2:14">
      <c r="B75" s="46"/>
      <c r="C75" s="18">
        <f>'Quark excitation u_d'!C$7</f>
        <v>4.5</v>
      </c>
      <c r="D75" s="18">
        <f>'Quark excitation u_d'!C$7</f>
        <v>4.5</v>
      </c>
      <c r="E75" s="30">
        <f>'Quark excitation u_d'!C12</f>
        <v>5.5</v>
      </c>
      <c r="F75" s="30">
        <f>'Quark excitation u_d'!C12</f>
        <v>5.5</v>
      </c>
      <c r="G75" s="24">
        <f>'Quark excitation u_d'!C13</f>
        <v>5.666666666666667</v>
      </c>
      <c r="H75" s="32">
        <f>Configs!I$35</f>
        <v>2</v>
      </c>
      <c r="I75" s="20">
        <v>0.5</v>
      </c>
      <c r="J75" s="35">
        <f t="shared" si="3"/>
        <v>3471.1875</v>
      </c>
      <c r="K75" s="35"/>
      <c r="L75" s="78"/>
      <c r="M75" s="56"/>
      <c r="N75" s="56"/>
    </row>
    <row r="76" spans="2:14">
      <c r="B76" s="46"/>
      <c r="C76" s="34">
        <f>'Quark excitation u_d'!C$7</f>
        <v>4.5</v>
      </c>
      <c r="D76" s="24">
        <f>'Quark excitation u_d'!C10</f>
        <v>5.166666666666667</v>
      </c>
      <c r="E76" s="24">
        <f>'Quark excitation u_d'!C11</f>
        <v>5.333333333333333</v>
      </c>
      <c r="F76" s="24">
        <f>'Quark excitation u_d'!C11</f>
        <v>5.333333333333333</v>
      </c>
      <c r="G76" s="24">
        <f>'Quark excitation u_d'!C11</f>
        <v>5.333333333333333</v>
      </c>
      <c r="H76" s="32">
        <f>Configs!I$35</f>
        <v>2</v>
      </c>
      <c r="I76" s="20">
        <v>0.5</v>
      </c>
      <c r="J76" s="35">
        <f t="shared" si="3"/>
        <v>3527.1111111111104</v>
      </c>
      <c r="K76" s="35"/>
      <c r="L76" s="78"/>
      <c r="M76" s="56"/>
      <c r="N76" s="56"/>
    </row>
    <row r="77" spans="2:14">
      <c r="B77" s="46"/>
      <c r="C77" s="18">
        <f>'Quark excitation u_d'!C$7</f>
        <v>4.5</v>
      </c>
      <c r="D77" s="18">
        <f>'Quark excitation u_d'!C$7</f>
        <v>4.5</v>
      </c>
      <c r="E77" s="30">
        <f>'Quark excitation u_d'!C12</f>
        <v>5.5</v>
      </c>
      <c r="F77" s="30">
        <f>'Quark excitation u_d'!C13</f>
        <v>5.666666666666667</v>
      </c>
      <c r="G77" s="24">
        <f>'Quark excitation u_d'!C13</f>
        <v>5.666666666666667</v>
      </c>
      <c r="H77" s="32">
        <f>Configs!I$35</f>
        <v>2</v>
      </c>
      <c r="I77" s="20">
        <v>0.5</v>
      </c>
      <c r="J77" s="35">
        <f t="shared" si="3"/>
        <v>3576.375</v>
      </c>
      <c r="K77" s="35"/>
      <c r="L77" s="78"/>
      <c r="M77" s="56"/>
      <c r="N77" s="56"/>
    </row>
    <row r="78" spans="2:14">
      <c r="B78" s="46" t="s">
        <v>246</v>
      </c>
      <c r="C78" s="23">
        <f>'Quark excitation u_d'!C$7</f>
        <v>4.5</v>
      </c>
      <c r="D78" s="24">
        <f>'Quark excitation u_d'!C11</f>
        <v>5.333333333333333</v>
      </c>
      <c r="E78" s="24">
        <f>'Quark excitation u_d'!C11</f>
        <v>5.333333333333333</v>
      </c>
      <c r="F78" s="24">
        <f>'Quark excitation u_d'!C11</f>
        <v>5.333333333333333</v>
      </c>
      <c r="G78" s="24">
        <f>'Quark excitation u_d'!C11</f>
        <v>5.333333333333333</v>
      </c>
      <c r="H78" s="32">
        <f>Configs!I$35</f>
        <v>2</v>
      </c>
      <c r="I78" s="20">
        <v>0.5</v>
      </c>
      <c r="J78" s="35">
        <f t="shared" si="3"/>
        <v>3640.8888888888887</v>
      </c>
      <c r="K78" s="35">
        <v>3639</v>
      </c>
      <c r="L78" s="78"/>
      <c r="M78" s="56"/>
      <c r="N78" s="56"/>
    </row>
    <row r="79" spans="2:14">
      <c r="B79" s="46" t="s">
        <v>247</v>
      </c>
      <c r="C79" s="18">
        <f>'Quark excitation u_d'!C$7</f>
        <v>4.5</v>
      </c>
      <c r="D79" s="18">
        <f>'Quark excitation u_d'!C$7</f>
        <v>4.5</v>
      </c>
      <c r="E79" s="18">
        <f>'Quark excitation u_d'!C$7</f>
        <v>4.5</v>
      </c>
      <c r="F79" s="24">
        <f>'Quark excitation u_d'!C16</f>
        <v>6.166666666666667</v>
      </c>
      <c r="G79" s="24">
        <f>'Quark excitation u_d'!C17</f>
        <v>6.5</v>
      </c>
      <c r="H79" s="32">
        <f>Configs!I$35</f>
        <v>2</v>
      </c>
      <c r="I79" s="20">
        <v>0.5</v>
      </c>
      <c r="J79" s="35">
        <f t="shared" si="3"/>
        <v>3652.59375</v>
      </c>
      <c r="K79" s="35">
        <v>3368</v>
      </c>
      <c r="L79" s="78"/>
      <c r="M79" s="56"/>
      <c r="N79" s="56"/>
    </row>
    <row r="80" spans="2:14">
      <c r="B80" s="46" t="s">
        <v>248</v>
      </c>
      <c r="C80" s="18">
        <v>4.5</v>
      </c>
      <c r="D80" s="18">
        <v>4.5</v>
      </c>
      <c r="E80" s="30">
        <v>5.5</v>
      </c>
      <c r="F80" s="30">
        <v>5.5</v>
      </c>
      <c r="G80" s="24">
        <v>6</v>
      </c>
      <c r="H80" s="32">
        <v>2</v>
      </c>
      <c r="I80" s="20">
        <v>0.5</v>
      </c>
      <c r="J80" s="65">
        <f t="shared" ref="J80" si="5">C80*D80*E80*F80*G80*H80*I80</f>
        <v>3675.375</v>
      </c>
      <c r="K80" s="65">
        <v>3678</v>
      </c>
      <c r="L80" s="78"/>
      <c r="M80" s="56"/>
      <c r="N80" s="56"/>
    </row>
    <row r="81" spans="2:14">
      <c r="B81" s="46" t="s">
        <v>504</v>
      </c>
      <c r="C81" s="18">
        <f>'Quark excitation u_d'!C$7</f>
        <v>4.5</v>
      </c>
      <c r="D81" s="18">
        <f>'Quark excitation u_d'!C$7</f>
        <v>4.5</v>
      </c>
      <c r="E81" s="30">
        <f>'Quark excitation u_d'!C13</f>
        <v>5.666666666666667</v>
      </c>
      <c r="F81" s="30">
        <f>'Quark excitation u_d'!C13</f>
        <v>5.666666666666667</v>
      </c>
      <c r="G81" s="24">
        <f>'Quark excitation u_d'!C13</f>
        <v>5.666666666666667</v>
      </c>
      <c r="H81" s="32">
        <f>Configs!I$35</f>
        <v>2</v>
      </c>
      <c r="I81" s="20">
        <v>0.5</v>
      </c>
      <c r="J81" s="35">
        <f t="shared" si="3"/>
        <v>3684.75</v>
      </c>
      <c r="K81" s="35">
        <v>3708</v>
      </c>
      <c r="L81" s="78"/>
      <c r="M81" s="56"/>
      <c r="N81" s="56"/>
    </row>
    <row r="82" spans="2:14">
      <c r="B82" s="46" t="s">
        <v>264</v>
      </c>
      <c r="C82" s="18">
        <f>'Quark excitation u_d'!C$7</f>
        <v>4.5</v>
      </c>
      <c r="D82" s="18">
        <f>'Quark excitation u_d'!C$7</f>
        <v>4.5</v>
      </c>
      <c r="E82" s="30">
        <f>'Quark excitation u_d'!C13</f>
        <v>5.666666666666667</v>
      </c>
      <c r="F82" s="30">
        <f>'Quark excitation u_d'!C13</f>
        <v>5.666666666666667</v>
      </c>
      <c r="G82" s="24">
        <f>'Quark excitation u_d'!C14</f>
        <v>5.833333333333333</v>
      </c>
      <c r="H82" s="32">
        <f>Configs!I$35</f>
        <v>2</v>
      </c>
      <c r="I82" s="20">
        <v>0.5</v>
      </c>
      <c r="J82" s="35">
        <f t="shared" si="3"/>
        <v>3793.125</v>
      </c>
      <c r="K82" s="35">
        <v>3717</v>
      </c>
      <c r="L82" s="78" t="s">
        <v>538</v>
      </c>
      <c r="M82" s="56"/>
      <c r="N82" s="56"/>
    </row>
    <row r="83" spans="2:14">
      <c r="B83" s="46" t="s">
        <v>265</v>
      </c>
      <c r="C83" s="18">
        <f>'Quark excitation u_d'!C$7</f>
        <v>4.5</v>
      </c>
      <c r="D83" s="18">
        <f>'Quark excitation u_d'!C$7</f>
        <v>4.5</v>
      </c>
      <c r="E83" s="18">
        <f>'Quark excitation u_d'!C$7</f>
        <v>4.5</v>
      </c>
      <c r="F83" s="24">
        <f>'Quark excitation u_d'!C17</f>
        <v>6.5</v>
      </c>
      <c r="G83" s="24">
        <f>'Quark excitation u_d'!C17</f>
        <v>6.5</v>
      </c>
      <c r="H83" s="32">
        <f>Configs!I$35</f>
        <v>2</v>
      </c>
      <c r="I83" s="20">
        <v>0.5</v>
      </c>
      <c r="J83" s="35">
        <f t="shared" ref="J83:J84" si="6">C83*D83*E83*F83*G83*H83*I83</f>
        <v>3850.03125</v>
      </c>
      <c r="K83" s="35">
        <v>3815</v>
      </c>
      <c r="L83" s="78"/>
      <c r="M83" s="56"/>
      <c r="N83" s="56"/>
    </row>
    <row r="84" spans="2:14">
      <c r="B84" s="46" t="s">
        <v>505</v>
      </c>
      <c r="C84" s="18">
        <f>'Quark excitation u_d'!C$7</f>
        <v>4.5</v>
      </c>
      <c r="D84" s="18">
        <f>'Quark excitation u_d'!C$7</f>
        <v>4.5</v>
      </c>
      <c r="E84" s="30">
        <f>'Quark excitation u_d'!C13</f>
        <v>5.666666666666667</v>
      </c>
      <c r="F84" s="24">
        <f>'Quark excitation u_d'!C13</f>
        <v>5.666666666666667</v>
      </c>
      <c r="G84" s="24">
        <f>'Quark excitation u_d'!C15</f>
        <v>6</v>
      </c>
      <c r="H84" s="32">
        <f>Configs!I$35</f>
        <v>2</v>
      </c>
      <c r="I84" s="20">
        <v>0.5</v>
      </c>
      <c r="J84" s="35">
        <f t="shared" si="6"/>
        <v>3901.5</v>
      </c>
      <c r="K84" s="35">
        <v>3894</v>
      </c>
      <c r="L84" s="78"/>
      <c r="M84" s="56"/>
      <c r="N84" s="56"/>
    </row>
    <row r="85" spans="2:14" ht="15" customHeight="1">
      <c r="B85" s="71" t="s">
        <v>256</v>
      </c>
      <c r="C85" s="18">
        <f>'Quark excitation u_d'!C$7</f>
        <v>4.5</v>
      </c>
      <c r="D85" s="18">
        <f>'Quark excitation u_d'!C$7</f>
        <v>4.5</v>
      </c>
      <c r="E85" s="30">
        <f>'Quark excitation u_d'!C13</f>
        <v>5.666666666666667</v>
      </c>
      <c r="F85" s="30">
        <f>'Quark excitation u_d'!C14</f>
        <v>5.833333333333333</v>
      </c>
      <c r="G85" s="24">
        <f>'Quark excitation u_d'!C14</f>
        <v>5.833333333333333</v>
      </c>
      <c r="H85" s="32">
        <f>Configs!I$35</f>
        <v>2</v>
      </c>
      <c r="I85" s="20">
        <v>0.5</v>
      </c>
      <c r="J85" s="35">
        <f t="shared" ref="J85:J95" si="7">C85*D85*E85*F85*G85*H85*I85</f>
        <v>3904.6875</v>
      </c>
      <c r="K85" s="65">
        <v>3913</v>
      </c>
      <c r="L85" s="78"/>
      <c r="M85" s="57"/>
      <c r="N85" s="57"/>
    </row>
    <row r="86" spans="2:14" ht="15" customHeight="1">
      <c r="B86" s="46" t="s">
        <v>249</v>
      </c>
      <c r="C86" s="34">
        <f>'Quark excitation u_d'!C$7</f>
        <v>4.5</v>
      </c>
      <c r="D86" s="24">
        <f>'Quark excitation u_d'!C11</f>
        <v>5.333333333333333</v>
      </c>
      <c r="E86" s="24">
        <f>'Quark excitation u_d'!C12</f>
        <v>5.5</v>
      </c>
      <c r="F86" s="24">
        <f>'Quark excitation u_d'!C12</f>
        <v>5.5</v>
      </c>
      <c r="G86" s="24">
        <f>'Quark excitation u_d'!C12</f>
        <v>5.5</v>
      </c>
      <c r="H86" s="32">
        <f>Configs!I$35</f>
        <v>2</v>
      </c>
      <c r="I86" s="20">
        <v>0.5</v>
      </c>
      <c r="J86" s="35">
        <f t="shared" si="7"/>
        <v>3993</v>
      </c>
      <c r="K86" s="35">
        <v>3991</v>
      </c>
      <c r="L86" s="78"/>
      <c r="M86" s="57"/>
      <c r="N86" s="57"/>
    </row>
    <row r="87" spans="2:14">
      <c r="B87" s="46" t="s">
        <v>266</v>
      </c>
      <c r="C87" s="18">
        <f>'Quark excitation u_d'!C$7</f>
        <v>4.5</v>
      </c>
      <c r="D87" s="18">
        <f>'Quark excitation u_d'!C$7</f>
        <v>4.5</v>
      </c>
      <c r="E87" s="24">
        <f>'Quark excitation u_d'!C14</f>
        <v>5.833333333333333</v>
      </c>
      <c r="F87" s="24">
        <f>'Quark excitation u_d'!C14</f>
        <v>5.833333333333333</v>
      </c>
      <c r="G87" s="24">
        <f>'Quark excitation u_d'!C14</f>
        <v>5.833333333333333</v>
      </c>
      <c r="H87" s="32">
        <f>Configs!I$35</f>
        <v>2</v>
      </c>
      <c r="I87" s="20">
        <v>0.5</v>
      </c>
      <c r="J87" s="35">
        <f t="shared" si="7"/>
        <v>4019.53125</v>
      </c>
      <c r="K87" s="23">
        <v>4030</v>
      </c>
      <c r="L87" s="79"/>
      <c r="M87" s="58"/>
      <c r="N87" s="58"/>
    </row>
    <row r="88" spans="2:14">
      <c r="B88" s="46" t="s">
        <v>267</v>
      </c>
      <c r="C88" s="18">
        <f>'Quark excitation u_d'!C$7</f>
        <v>4.5</v>
      </c>
      <c r="D88" s="18">
        <f>'Quark excitation u_d'!C12</f>
        <v>5.5</v>
      </c>
      <c r="E88" s="24">
        <f>'Quark excitation u_d'!C12</f>
        <v>5.5</v>
      </c>
      <c r="F88" s="24">
        <f>'Quark excitation u_d'!C12</f>
        <v>5.5</v>
      </c>
      <c r="G88" s="24">
        <f>'Quark excitation u_d'!C12</f>
        <v>5.5</v>
      </c>
      <c r="H88" s="32">
        <f>Configs!I$35</f>
        <v>2</v>
      </c>
      <c r="I88" s="20">
        <v>0.5</v>
      </c>
      <c r="J88" s="35">
        <f t="shared" si="7"/>
        <v>4117.78125</v>
      </c>
      <c r="K88" s="23">
        <v>4108</v>
      </c>
      <c r="L88" s="79"/>
      <c r="M88" s="58"/>
      <c r="N88" s="58"/>
    </row>
    <row r="89" spans="2:14">
      <c r="B89" s="46" t="s">
        <v>506</v>
      </c>
      <c r="C89" s="18">
        <f>'Quark excitation u_d'!C$7</f>
        <v>4.5</v>
      </c>
      <c r="D89" s="18">
        <f>'Quark excitation u_d'!C$7</f>
        <v>4.5</v>
      </c>
      <c r="E89" s="24">
        <f>'Quark excitation u_d'!C14</f>
        <v>5.833333333333333</v>
      </c>
      <c r="F89" s="24">
        <f>'Quark excitation u_d'!C14</f>
        <v>5.833333333333333</v>
      </c>
      <c r="G89" s="24">
        <f>'Quark excitation u_d'!C15</f>
        <v>6</v>
      </c>
      <c r="H89" s="32">
        <f>Configs!I$35</f>
        <v>2</v>
      </c>
      <c r="I89" s="20">
        <v>0.5</v>
      </c>
      <c r="J89" s="35">
        <f>C89*D89*E89*F89*G89*H89*I89</f>
        <v>4134.375</v>
      </c>
      <c r="K89" s="23">
        <v>4148</v>
      </c>
      <c r="L89" s="79"/>
      <c r="M89" s="58"/>
      <c r="N89" s="58"/>
    </row>
    <row r="90" spans="2:14">
      <c r="B90" s="46" t="s">
        <v>508</v>
      </c>
      <c r="C90" s="23">
        <f>'Quark excitation u_d'!C$7</f>
        <v>4.5</v>
      </c>
      <c r="D90" s="34">
        <f>'Quark excitation u_d'!C$7</f>
        <v>4.5</v>
      </c>
      <c r="E90" s="24">
        <f>'Quark excitation u_d'!C14</f>
        <v>5.833333333333333</v>
      </c>
      <c r="F90" s="24">
        <f>'Quark excitation u_d'!C14</f>
        <v>5.833333333333333</v>
      </c>
      <c r="G90" s="24">
        <f>'Quark excitation u_d'!C16</f>
        <v>6.166666666666667</v>
      </c>
      <c r="H90" s="32">
        <f>Configs!I$35</f>
        <v>2</v>
      </c>
      <c r="I90" s="20">
        <v>0.5</v>
      </c>
      <c r="J90" s="35">
        <f t="shared" si="7"/>
        <v>4249.21875</v>
      </c>
      <c r="K90" s="23">
        <v>4207</v>
      </c>
      <c r="L90" s="79"/>
      <c r="M90" s="58"/>
      <c r="N90" s="58"/>
    </row>
    <row r="91" spans="2:14">
      <c r="B91" s="46" t="s">
        <v>250</v>
      </c>
      <c r="C91" s="18">
        <f>'Quark excitation u_d'!C$7</f>
        <v>4.5</v>
      </c>
      <c r="D91" s="18">
        <f>'Quark excitation u_d'!C$7</f>
        <v>4.5</v>
      </c>
      <c r="E91" s="30">
        <f>'Quark excitation u_d'!C14</f>
        <v>5.833333333333333</v>
      </c>
      <c r="F91" s="24">
        <f>'Quark excitation u_d'!C15</f>
        <v>6</v>
      </c>
      <c r="G91" s="24">
        <f>'Quark excitation u_d'!C15</f>
        <v>6</v>
      </c>
      <c r="H91" s="32">
        <f>Configs!I$35</f>
        <v>2</v>
      </c>
      <c r="I91" s="20">
        <v>0.5</v>
      </c>
      <c r="J91" s="35">
        <f t="shared" si="7"/>
        <v>4252.5</v>
      </c>
      <c r="K91" s="23">
        <v>4285</v>
      </c>
      <c r="L91" s="79"/>
      <c r="M91" s="58"/>
      <c r="N91" s="58"/>
    </row>
    <row r="92" spans="2:14">
      <c r="B92" s="46" t="s">
        <v>509</v>
      </c>
      <c r="C92" s="18">
        <f>'Quark excitation u_d'!C$7</f>
        <v>4.5</v>
      </c>
      <c r="D92" s="31">
        <f>'Quark excitation u_d'!C11</f>
        <v>5.333333333333333</v>
      </c>
      <c r="E92" s="30">
        <f>'Quark excitation u_d'!C20</f>
        <v>5.625</v>
      </c>
      <c r="F92" s="30">
        <f>'Quark excitation u_d'!C20</f>
        <v>5.625</v>
      </c>
      <c r="G92" s="24">
        <f>'Quark excitation u_d'!C20</f>
        <v>5.625</v>
      </c>
      <c r="H92" s="32">
        <f>Configs!I$35</f>
        <v>2</v>
      </c>
      <c r="I92" s="20">
        <v>0.5</v>
      </c>
      <c r="J92" s="35">
        <f t="shared" si="7"/>
        <v>4271.484375</v>
      </c>
      <c r="K92" s="23">
        <v>4304</v>
      </c>
      <c r="L92" s="79"/>
      <c r="M92" s="58"/>
      <c r="N92" s="58"/>
    </row>
    <row r="93" spans="2:14">
      <c r="B93" s="46" t="s">
        <v>251</v>
      </c>
      <c r="C93" s="18">
        <f>'Quark excitation u_d'!C$7</f>
        <v>4.5</v>
      </c>
      <c r="D93" s="18">
        <f>'Quark excitation u_d'!C$7</f>
        <v>4.5</v>
      </c>
      <c r="E93" s="30">
        <f>'Quark excitation u_d'!C15</f>
        <v>6</v>
      </c>
      <c r="F93" s="24">
        <f>'Quark excitation u_d'!C15</f>
        <v>6</v>
      </c>
      <c r="G93" s="24">
        <f>'Quark excitation u_d'!C15</f>
        <v>6</v>
      </c>
      <c r="H93" s="32">
        <f>Configs!I$35</f>
        <v>2</v>
      </c>
      <c r="I93" s="20">
        <v>0.5</v>
      </c>
      <c r="J93" s="35">
        <f t="shared" si="7"/>
        <v>4374</v>
      </c>
      <c r="K93" s="23">
        <v>4345</v>
      </c>
      <c r="L93" s="79"/>
      <c r="M93" s="58"/>
      <c r="N93" s="58"/>
    </row>
    <row r="94" spans="2:14">
      <c r="B94" s="46" t="s">
        <v>252</v>
      </c>
      <c r="C94" s="18">
        <f>'Quark excitation u_d'!C$7</f>
        <v>4.5</v>
      </c>
      <c r="D94" s="18">
        <f>'Quark excitation u_d'!C$7</f>
        <v>4.5</v>
      </c>
      <c r="E94" s="30">
        <f>'Quark excitation u_d'!C15</f>
        <v>6</v>
      </c>
      <c r="F94" s="24">
        <f>'Quark excitation u_d'!C15</f>
        <v>6</v>
      </c>
      <c r="G94" s="24">
        <f>'Quark excitation u_d'!C16</f>
        <v>6.166666666666667</v>
      </c>
      <c r="H94" s="32">
        <f>Configs!I$35</f>
        <v>2</v>
      </c>
      <c r="I94" s="20">
        <v>0.5</v>
      </c>
      <c r="J94" s="35">
        <f t="shared" si="7"/>
        <v>4495.5</v>
      </c>
      <c r="K94" s="23">
        <v>4402</v>
      </c>
      <c r="L94" s="79"/>
      <c r="M94" s="58"/>
      <c r="N94" s="58"/>
    </row>
    <row r="95" spans="2:14">
      <c r="B95" s="46" t="s">
        <v>268</v>
      </c>
      <c r="C95" s="34">
        <f>'Quark excitation u_d'!C$7</f>
        <v>4.5</v>
      </c>
      <c r="D95" s="24">
        <f>'Quark excitation u_d'!C12</f>
        <v>5.5</v>
      </c>
      <c r="E95" s="24">
        <f>'Quark excitation u_d'!C13</f>
        <v>5.666666666666667</v>
      </c>
      <c r="F95" s="24">
        <f>'Quark excitation u_d'!C13</f>
        <v>5.666666666666667</v>
      </c>
      <c r="G95" s="24">
        <f>'Quark excitation u_d'!C13</f>
        <v>5.666666666666667</v>
      </c>
      <c r="H95" s="32">
        <f>Configs!I$35</f>
        <v>2</v>
      </c>
      <c r="I95" s="20">
        <v>0.5</v>
      </c>
      <c r="J95" s="35">
        <f t="shared" si="7"/>
        <v>4503.5833333333339</v>
      </c>
      <c r="K95" s="23">
        <v>4500</v>
      </c>
      <c r="L95" s="79"/>
      <c r="M95" s="58"/>
      <c r="N95" s="58"/>
    </row>
    <row r="96" spans="2:14">
      <c r="B96" s="46" t="s">
        <v>257</v>
      </c>
      <c r="C96" s="18">
        <f>'Quark excitation u_d'!C$7</f>
        <v>4.5</v>
      </c>
      <c r="D96" s="18">
        <f>'Quark excitation u_d'!C$7</f>
        <v>4.5</v>
      </c>
      <c r="E96" s="30">
        <f>'Quark excitation u_d'!C15</f>
        <v>6</v>
      </c>
      <c r="F96" s="24">
        <f>'Quark excitation u_d'!C16</f>
        <v>6.166666666666667</v>
      </c>
      <c r="G96" s="24">
        <f>'Quark excitation u_d'!C16</f>
        <v>6.166666666666667</v>
      </c>
      <c r="H96" s="32">
        <f>Configs!I$35</f>
        <v>2</v>
      </c>
      <c r="I96" s="20">
        <v>0.5</v>
      </c>
      <c r="J96" s="35">
        <f t="shared" si="2"/>
        <v>4620.375</v>
      </c>
      <c r="K96" s="23">
        <v>4598</v>
      </c>
      <c r="L96" s="79"/>
      <c r="M96" s="58"/>
      <c r="N96" s="58"/>
    </row>
    <row r="97" spans="2:14">
      <c r="B97" s="46" t="s">
        <v>510</v>
      </c>
      <c r="C97" s="23">
        <f>'Quark excitation u_d'!C$7</f>
        <v>4.5</v>
      </c>
      <c r="D97" s="24">
        <f>'Quark excitation u_d'!C13</f>
        <v>5.666666666666667</v>
      </c>
      <c r="E97" s="24">
        <f>'Quark excitation u_d'!C13</f>
        <v>5.666666666666667</v>
      </c>
      <c r="F97" s="24">
        <f>'Quark excitation u_d'!C13</f>
        <v>5.666666666666667</v>
      </c>
      <c r="G97" s="24">
        <f>'Quark excitation u_d'!C13</f>
        <v>5.666666666666667</v>
      </c>
      <c r="H97" s="32">
        <f>Configs!I$35</f>
        <v>2</v>
      </c>
      <c r="I97" s="20">
        <v>0.5</v>
      </c>
      <c r="J97" s="35">
        <f>C97*D97*E97*F97*G97*H97*I97</f>
        <v>4640.0555555555557</v>
      </c>
      <c r="K97" s="23">
        <v>4676</v>
      </c>
      <c r="L97" s="79"/>
      <c r="M97" s="58"/>
      <c r="N97" s="58"/>
    </row>
    <row r="98" spans="2:14">
      <c r="B98" s="46" t="s">
        <v>269</v>
      </c>
      <c r="C98" s="18">
        <f>'Quark excitation u_d'!C$7</f>
        <v>4.5</v>
      </c>
      <c r="D98" s="18">
        <f>'Quark excitation u_d'!C$7</f>
        <v>4.5</v>
      </c>
      <c r="E98" s="30">
        <f>'Quark excitation u_d'!C16</f>
        <v>6.166666666666667</v>
      </c>
      <c r="F98" s="24">
        <f>'Quark excitation u_d'!C16</f>
        <v>6.166666666666667</v>
      </c>
      <c r="G98" s="24">
        <f>'Quark excitation u_d'!C16</f>
        <v>6.166666666666667</v>
      </c>
      <c r="H98" s="32">
        <f>Configs!I$35</f>
        <v>2</v>
      </c>
      <c r="I98" s="20">
        <v>0.5</v>
      </c>
      <c r="J98" s="35">
        <f t="shared" si="2"/>
        <v>4748.71875</v>
      </c>
      <c r="K98" s="23">
        <v>4735</v>
      </c>
      <c r="L98" s="79"/>
      <c r="M98" s="58"/>
      <c r="N98" s="58"/>
    </row>
    <row r="99" spans="2:14">
      <c r="B99" s="46" t="s">
        <v>253</v>
      </c>
      <c r="C99" s="18">
        <f>'Quark excitation u_d'!C$7</f>
        <v>4.5</v>
      </c>
      <c r="D99" s="18">
        <f>'Quark excitation u_d'!C$7</f>
        <v>4.5</v>
      </c>
      <c r="E99" s="30">
        <f>'Quark excitation u_d'!C16</f>
        <v>6.166666666666667</v>
      </c>
      <c r="F99" s="24">
        <f>'Quark excitation u_d'!C16</f>
        <v>6.166666666666667</v>
      </c>
      <c r="G99" s="24">
        <f>'Quark excitation u_d'!C17</f>
        <v>6.5</v>
      </c>
      <c r="H99" s="32">
        <f>Configs!I$35</f>
        <v>2</v>
      </c>
      <c r="I99" s="20">
        <v>0.5</v>
      </c>
      <c r="J99" s="35">
        <f t="shared" ref="J99:J109" si="8">C99*D99*E99*F99*G99*H99*I99</f>
        <v>5005.40625</v>
      </c>
      <c r="K99" s="23">
        <v>5028</v>
      </c>
      <c r="L99" s="79"/>
    </row>
    <row r="100" spans="2:14">
      <c r="B100" s="46" t="s">
        <v>258</v>
      </c>
      <c r="C100" s="34">
        <f>'Quark excitation u_d'!C$7</f>
        <v>4.5</v>
      </c>
      <c r="D100" s="24">
        <f>'Quark excitation u_d'!C13</f>
        <v>5.666666666666667</v>
      </c>
      <c r="E100" s="24">
        <f>'Quark excitation u_d'!C14</f>
        <v>5.833333333333333</v>
      </c>
      <c r="F100" s="24">
        <f>'Quark excitation u_d'!C14</f>
        <v>5.833333333333333</v>
      </c>
      <c r="G100" s="24">
        <f>'Quark excitation u_d'!C14</f>
        <v>5.833333333333333</v>
      </c>
      <c r="H100" s="32">
        <f>Configs!I$35</f>
        <v>2</v>
      </c>
      <c r="I100" s="20">
        <v>0.5</v>
      </c>
      <c r="J100" s="35">
        <f t="shared" si="8"/>
        <v>5061.6319444444434</v>
      </c>
      <c r="K100" s="23">
        <v>5058</v>
      </c>
      <c r="L100" s="79" t="s">
        <v>543</v>
      </c>
    </row>
    <row r="101" spans="2:14">
      <c r="B101" s="46"/>
      <c r="C101" s="23">
        <f>'Quark excitation u_d'!C$7</f>
        <v>4.5</v>
      </c>
      <c r="D101" s="24">
        <f>'Quark excitation u_d'!C14</f>
        <v>5.833333333333333</v>
      </c>
      <c r="E101" s="24">
        <f>'Quark excitation u_d'!C14</f>
        <v>5.833333333333333</v>
      </c>
      <c r="F101" s="24">
        <f>'Quark excitation u_d'!C14</f>
        <v>5.833333333333333</v>
      </c>
      <c r="G101" s="24">
        <f>'Quark excitation u_d'!C14</f>
        <v>5.833333333333333</v>
      </c>
      <c r="H101" s="32">
        <f>Configs!I$35</f>
        <v>2</v>
      </c>
      <c r="I101" s="20">
        <v>0.5</v>
      </c>
      <c r="J101" s="35">
        <f t="shared" si="8"/>
        <v>5210.5034722222217</v>
      </c>
      <c r="K101" s="23"/>
      <c r="L101" s="79"/>
    </row>
    <row r="102" spans="2:14">
      <c r="B102" s="46" t="s">
        <v>254</v>
      </c>
      <c r="C102" s="18">
        <f>'Quark excitation u_d'!C$7</f>
        <v>4.5</v>
      </c>
      <c r="D102" s="18">
        <f>'Quark excitation u_d'!C$7</f>
        <v>4.5</v>
      </c>
      <c r="E102" s="30">
        <f>'Quark excitation u_d'!C16</f>
        <v>6.166666666666667</v>
      </c>
      <c r="F102" s="24">
        <f>'Quark excitation u_d'!C17</f>
        <v>6.5</v>
      </c>
      <c r="G102" s="24">
        <f>'Quark excitation u_d'!C17</f>
        <v>6.5</v>
      </c>
      <c r="H102" s="32">
        <f>Configs!I$35</f>
        <v>2</v>
      </c>
      <c r="I102" s="20">
        <v>0.5</v>
      </c>
      <c r="J102" s="35">
        <f t="shared" si="8"/>
        <v>5275.96875</v>
      </c>
      <c r="K102" s="23">
        <v>5283</v>
      </c>
      <c r="L102" s="79"/>
    </row>
    <row r="103" spans="2:14">
      <c r="B103" s="46" t="s">
        <v>270</v>
      </c>
      <c r="C103" s="18">
        <f>'Quark excitation u_d'!C$7</f>
        <v>4.5</v>
      </c>
      <c r="D103" s="30">
        <f>'Quark excitation u_d'!C14</f>
        <v>5.833333333333333</v>
      </c>
      <c r="E103" s="30">
        <f>'Quark excitation u_d'!C14</f>
        <v>5.833333333333333</v>
      </c>
      <c r="F103" s="24">
        <f>'Quark excitation u_d'!C14</f>
        <v>5.833333333333333</v>
      </c>
      <c r="G103" s="24">
        <f>'Quark excitation u_d'!C15</f>
        <v>6</v>
      </c>
      <c r="H103" s="32">
        <f>Configs!I$35</f>
        <v>2</v>
      </c>
      <c r="I103" s="20">
        <v>0.5</v>
      </c>
      <c r="J103" s="35">
        <f t="shared" si="8"/>
        <v>5359.375</v>
      </c>
      <c r="K103" s="23">
        <v>5380</v>
      </c>
      <c r="L103" s="79"/>
    </row>
    <row r="104" spans="2:14">
      <c r="B104" s="46"/>
      <c r="C104" s="18">
        <f>'Quark excitation u_d'!C$7</f>
        <v>4.5</v>
      </c>
      <c r="D104" s="18">
        <f>'Quark excitation u_d'!C$7</f>
        <v>4.5</v>
      </c>
      <c r="E104" s="30">
        <f>'Quark excitation u_d'!C17</f>
        <v>6.5</v>
      </c>
      <c r="F104" s="24">
        <f>'Quark excitation u_d'!C17</f>
        <v>6.5</v>
      </c>
      <c r="G104" s="24">
        <f>'Quark excitation u_d'!C17</f>
        <v>6.5</v>
      </c>
      <c r="H104" s="32">
        <f>Configs!I$35</f>
        <v>2</v>
      </c>
      <c r="I104" s="20">
        <v>0.5</v>
      </c>
      <c r="J104" s="35">
        <f t="shared" si="8"/>
        <v>5561.15625</v>
      </c>
      <c r="K104" s="23"/>
      <c r="L104" s="79"/>
    </row>
    <row r="105" spans="2:14">
      <c r="B105" s="46" t="s">
        <v>271</v>
      </c>
      <c r="C105" s="34">
        <f>'Quark excitation u_d'!C$7</f>
        <v>4.5</v>
      </c>
      <c r="D105" s="24">
        <f>'Quark excitation u_d'!C14</f>
        <v>5.833333333333333</v>
      </c>
      <c r="E105" s="24">
        <f>'Quark excitation u_d'!C15</f>
        <v>6</v>
      </c>
      <c r="F105" s="24">
        <f>'Quark excitation u_d'!C15</f>
        <v>6</v>
      </c>
      <c r="G105" s="24">
        <f>'Quark excitation u_d'!C15</f>
        <v>6</v>
      </c>
      <c r="H105" s="32">
        <f>Configs!I$35</f>
        <v>2</v>
      </c>
      <c r="I105" s="20">
        <v>0.5</v>
      </c>
      <c r="J105" s="35">
        <f t="shared" si="8"/>
        <v>5670</v>
      </c>
      <c r="K105" s="23">
        <v>5772</v>
      </c>
      <c r="L105" s="79"/>
    </row>
    <row r="106" spans="2:14">
      <c r="B106" s="46" t="s">
        <v>507</v>
      </c>
      <c r="C106" s="23">
        <f>'Quark excitation u_d'!C$7</f>
        <v>4.5</v>
      </c>
      <c r="D106" s="24">
        <f>'Quark excitation u_d'!C15</f>
        <v>6</v>
      </c>
      <c r="E106" s="24">
        <f>'Quark excitation u_d'!C15</f>
        <v>6</v>
      </c>
      <c r="F106" s="24">
        <f>'Quark excitation u_d'!C15</f>
        <v>6</v>
      </c>
      <c r="G106" s="24">
        <f>'Quark excitation u_d'!C15</f>
        <v>6</v>
      </c>
      <c r="H106" s="32">
        <f>Configs!I$35</f>
        <v>2</v>
      </c>
      <c r="I106" s="20">
        <v>0.5</v>
      </c>
      <c r="J106" s="35">
        <f t="shared" si="8"/>
        <v>5832</v>
      </c>
      <c r="K106" s="23">
        <v>5870</v>
      </c>
      <c r="L106" s="79"/>
    </row>
    <row r="107" spans="2:14">
      <c r="B107" s="46"/>
      <c r="C107" s="23">
        <f>'Quark excitation u_d'!C$7</f>
        <v>4.5</v>
      </c>
      <c r="D107" s="24">
        <f>'Quark excitation u_d'!C15</f>
        <v>6</v>
      </c>
      <c r="E107" s="24">
        <f>'Quark excitation u_d'!C15</f>
        <v>6</v>
      </c>
      <c r="F107" s="24">
        <f>'Quark excitation u_d'!C15</f>
        <v>6</v>
      </c>
      <c r="G107" s="24">
        <f>'Quark excitation u_d'!C16</f>
        <v>6.166666666666667</v>
      </c>
      <c r="H107" s="32">
        <f>Configs!I$35</f>
        <v>2</v>
      </c>
      <c r="I107" s="20">
        <v>0.5</v>
      </c>
      <c r="J107" s="35">
        <f t="shared" si="8"/>
        <v>5994</v>
      </c>
      <c r="K107" s="23"/>
      <c r="L107" s="79"/>
    </row>
    <row r="108" spans="2:14">
      <c r="B108" s="46"/>
      <c r="C108" s="34">
        <f>'Quark excitation u_d'!C$7</f>
        <v>4.5</v>
      </c>
      <c r="D108" s="24">
        <f>'Quark excitation u_d'!C15</f>
        <v>6</v>
      </c>
      <c r="E108" s="24">
        <f>'Quark excitation u_d'!C16</f>
        <v>6.166666666666667</v>
      </c>
      <c r="F108" s="24">
        <f>'Quark excitation u_d'!C16</f>
        <v>6.166666666666667</v>
      </c>
      <c r="G108" s="24">
        <f>'Quark excitation u_d'!C16</f>
        <v>6.166666666666667</v>
      </c>
      <c r="H108" s="32">
        <f>Configs!I$35</f>
        <v>2</v>
      </c>
      <c r="I108" s="20">
        <v>0.5</v>
      </c>
      <c r="J108" s="35">
        <f t="shared" si="8"/>
        <v>6331.625</v>
      </c>
      <c r="K108" s="23"/>
      <c r="L108" s="79"/>
    </row>
    <row r="109" spans="2:14">
      <c r="B109" s="46"/>
      <c r="C109" s="23">
        <f>'Quark excitation u_d'!C$7</f>
        <v>4.5</v>
      </c>
      <c r="D109" s="24">
        <f>'Quark excitation u_d'!C16</f>
        <v>6.166666666666667</v>
      </c>
      <c r="E109" s="24">
        <f>'Quark excitation u_d'!C16</f>
        <v>6.166666666666667</v>
      </c>
      <c r="F109" s="24">
        <f>'Quark excitation u_d'!C16</f>
        <v>6.166666666666667</v>
      </c>
      <c r="G109" s="24">
        <f>'Quark excitation u_d'!C16</f>
        <v>6.166666666666667</v>
      </c>
      <c r="H109" s="32">
        <f>Configs!I$35</f>
        <v>2</v>
      </c>
      <c r="I109" s="20">
        <v>0.5</v>
      </c>
      <c r="J109" s="35">
        <f t="shared" si="8"/>
        <v>6507.5034722222235</v>
      </c>
      <c r="K109" s="23"/>
      <c r="L109" s="79"/>
    </row>
    <row r="110" spans="2:14">
      <c r="B110" s="46"/>
      <c r="C110" s="34">
        <f>'Quark excitation u_d'!C$7</f>
        <v>4.5</v>
      </c>
      <c r="D110" s="24">
        <f>'Quark excitation u_d'!C16</f>
        <v>6.166666666666667</v>
      </c>
      <c r="E110" s="24">
        <f>'Quark excitation u_d'!C17</f>
        <v>6.5</v>
      </c>
      <c r="F110" s="24">
        <f>'Quark excitation u_d'!C17</f>
        <v>6.5</v>
      </c>
      <c r="G110" s="24">
        <f>'Quark excitation u_d'!C17</f>
        <v>6.5</v>
      </c>
      <c r="H110" s="32">
        <f>Configs!I$35</f>
        <v>2</v>
      </c>
      <c r="I110" s="20">
        <v>0.5</v>
      </c>
      <c r="J110" s="35">
        <f t="shared" ref="J110" si="9">C110*D110*E110*F110*G110*H110*I110</f>
        <v>7620.84375</v>
      </c>
      <c r="K110" s="23"/>
      <c r="L110" s="79"/>
    </row>
    <row r="111" spans="2:14" ht="15.75" thickBot="1">
      <c r="B111" s="47"/>
      <c r="C111" s="48">
        <f>'Quark excitation u_d'!C$7</f>
        <v>4.5</v>
      </c>
      <c r="D111" s="72">
        <f>'Quark excitation u_d'!C17</f>
        <v>6.5</v>
      </c>
      <c r="E111" s="72">
        <f>'Quark excitation u_d'!C17</f>
        <v>6.5</v>
      </c>
      <c r="F111" s="72">
        <f>'Quark excitation u_d'!C17</f>
        <v>6.5</v>
      </c>
      <c r="G111" s="72">
        <f>'Quark excitation u_d'!C17</f>
        <v>6.5</v>
      </c>
      <c r="H111" s="51">
        <f>Configs!I$35</f>
        <v>2</v>
      </c>
      <c r="I111" s="52">
        <v>0.5</v>
      </c>
      <c r="J111" s="53">
        <f>C111*D111*E111*F111*G111*H111*I111</f>
        <v>8032.78125</v>
      </c>
      <c r="K111" s="48"/>
      <c r="L111" s="80"/>
    </row>
    <row r="112" spans="2:14">
      <c r="H112" s="67"/>
      <c r="I112" s="59"/>
      <c r="J112" s="60"/>
    </row>
    <row r="113" spans="2:12" ht="15.75" thickBot="1">
      <c r="H113" s="67"/>
      <c r="I113" s="59"/>
      <c r="J113" s="60"/>
    </row>
    <row r="114" spans="2:12">
      <c r="B114" s="132" t="s">
        <v>604</v>
      </c>
      <c r="C114" s="133"/>
      <c r="D114" s="133"/>
      <c r="E114" s="133"/>
      <c r="F114" s="133"/>
      <c r="G114" s="133"/>
      <c r="H114" s="133"/>
      <c r="I114" s="133"/>
      <c r="J114" s="133"/>
      <c r="K114" s="133"/>
      <c r="L114" s="134"/>
    </row>
    <row r="115" spans="2:12">
      <c r="B115" s="135"/>
      <c r="C115" s="136"/>
      <c r="D115" s="136"/>
      <c r="E115" s="136"/>
      <c r="F115" s="136"/>
      <c r="G115" s="136"/>
      <c r="H115" s="136"/>
      <c r="I115" s="136"/>
      <c r="J115" s="136"/>
      <c r="K115" s="136"/>
      <c r="L115" s="137"/>
    </row>
    <row r="116" spans="2:12">
      <c r="B116" s="135"/>
      <c r="C116" s="136"/>
      <c r="D116" s="136"/>
      <c r="E116" s="136"/>
      <c r="F116" s="136"/>
      <c r="G116" s="136"/>
      <c r="H116" s="136"/>
      <c r="I116" s="136"/>
      <c r="J116" s="136"/>
      <c r="K116" s="136"/>
      <c r="L116" s="137"/>
    </row>
    <row r="117" spans="2:12" ht="15" customHeight="1">
      <c r="B117" s="68"/>
      <c r="C117" s="138" t="s">
        <v>532</v>
      </c>
      <c r="D117" s="138"/>
      <c r="E117" s="138"/>
      <c r="F117" s="138"/>
      <c r="G117" s="121"/>
      <c r="H117" s="25"/>
      <c r="I117" s="25"/>
      <c r="J117" s="139" t="s">
        <v>533</v>
      </c>
      <c r="K117" s="139" t="s">
        <v>534</v>
      </c>
      <c r="L117" s="142" t="s">
        <v>535</v>
      </c>
    </row>
    <row r="118" spans="2:12" ht="15.75" thickBot="1">
      <c r="B118" s="73" t="s">
        <v>525</v>
      </c>
      <c r="C118" s="122" t="s">
        <v>210</v>
      </c>
      <c r="D118" s="122" t="s">
        <v>210</v>
      </c>
      <c r="E118" s="122" t="s">
        <v>210</v>
      </c>
      <c r="F118" s="122" t="s">
        <v>210</v>
      </c>
      <c r="G118" s="122" t="s">
        <v>210</v>
      </c>
      <c r="H118" s="122" t="s">
        <v>531</v>
      </c>
      <c r="I118" s="74"/>
      <c r="J118" s="140"/>
      <c r="K118" s="141"/>
      <c r="L118" s="143"/>
    </row>
    <row r="119" spans="2:12">
      <c r="B119" s="87" t="s">
        <v>526</v>
      </c>
      <c r="C119" s="88">
        <v>1</v>
      </c>
      <c r="D119" s="89"/>
      <c r="E119" s="89"/>
      <c r="F119" s="89"/>
      <c r="G119" s="89"/>
      <c r="H119" s="89"/>
      <c r="I119" s="90"/>
      <c r="J119" s="89"/>
      <c r="K119" s="89"/>
      <c r="L119" s="91"/>
    </row>
    <row r="120" spans="2:12">
      <c r="B120" s="46" t="s">
        <v>213</v>
      </c>
      <c r="C120" s="18">
        <f>'Quark excitation u_d'!C$7</f>
        <v>4.5</v>
      </c>
      <c r="D120" s="18">
        <f>'Quark excitation u_d'!C$7</f>
        <v>4.5</v>
      </c>
      <c r="E120" s="18">
        <f>'Quark excitation u_d'!C$7</f>
        <v>4.5</v>
      </c>
      <c r="F120" s="18">
        <f>'Quark excitation u_d'!C$7</f>
        <v>4.5</v>
      </c>
      <c r="G120" s="23">
        <f>'Quark excitation u_d'!C$7</f>
        <v>4.5</v>
      </c>
      <c r="H120" s="32">
        <f>Configs!I$35</f>
        <v>2</v>
      </c>
      <c r="I120" s="20">
        <v>0.5</v>
      </c>
      <c r="J120" s="35">
        <f>C120*D120*E120*F120*G120*H120*I120</f>
        <v>1845.28125</v>
      </c>
      <c r="K120" s="35">
        <v>1836</v>
      </c>
      <c r="L120" s="69"/>
    </row>
    <row r="121" spans="2:12">
      <c r="B121" s="126" t="s">
        <v>539</v>
      </c>
      <c r="C121" s="127"/>
      <c r="D121" s="127"/>
      <c r="E121" s="127"/>
      <c r="F121" s="127"/>
      <c r="G121" s="127"/>
      <c r="H121" s="127"/>
      <c r="I121" s="127"/>
      <c r="J121" s="127"/>
      <c r="K121" s="127"/>
      <c r="L121" s="128"/>
    </row>
    <row r="122" spans="2:12">
      <c r="B122" s="46" t="s">
        <v>238</v>
      </c>
      <c r="C122" s="18">
        <f>'Quark excitation u_d'!C$7</f>
        <v>4.5</v>
      </c>
      <c r="D122" s="18">
        <f>'Quark excitation u_d'!C$7</f>
        <v>4.5</v>
      </c>
      <c r="E122" s="18">
        <f>'Quark excitation u_d'!C$7</f>
        <v>4.5</v>
      </c>
      <c r="F122" s="33">
        <f>'Quark excitation u_d'!C$7</f>
        <v>4.5</v>
      </c>
      <c r="G122" s="30">
        <f>'Quark excitation S'!C7</f>
        <v>2.3703703703703702</v>
      </c>
      <c r="H122" s="32">
        <f>Configs!I$35</f>
        <v>2</v>
      </c>
      <c r="I122" s="20">
        <v>0.5</v>
      </c>
      <c r="J122" s="35">
        <f t="shared" ref="J122:J139" si="10">C122*D122*E122*F122*G122*H122*I122</f>
        <v>972</v>
      </c>
      <c r="K122" s="35">
        <v>966</v>
      </c>
      <c r="L122" s="78"/>
    </row>
    <row r="123" spans="2:12">
      <c r="B123" s="46" t="s">
        <v>325</v>
      </c>
      <c r="C123" s="18">
        <f>'Quark excitation u_d'!C$7</f>
        <v>4.5</v>
      </c>
      <c r="D123" s="18">
        <f>'Quark excitation u_d'!C$7</f>
        <v>4.5</v>
      </c>
      <c r="E123" s="18">
        <f>'Quark excitation u_d'!C$7</f>
        <v>4.5</v>
      </c>
      <c r="F123" s="33">
        <f>'Quark excitation u_d'!C$7</f>
        <v>4.5</v>
      </c>
      <c r="G123" s="30">
        <f>'Quark excitation S'!C8</f>
        <v>2.8444444444444437</v>
      </c>
      <c r="H123" s="32">
        <f>Configs!I$35</f>
        <v>2</v>
      </c>
      <c r="I123" s="20">
        <v>0.5</v>
      </c>
      <c r="J123" s="35">
        <f t="shared" si="10"/>
        <v>1166.3999999999996</v>
      </c>
      <c r="K123" s="35">
        <v>1035</v>
      </c>
      <c r="L123" s="78" t="s">
        <v>540</v>
      </c>
    </row>
    <row r="124" spans="2:12">
      <c r="B124" s="46" t="s">
        <v>323</v>
      </c>
      <c r="C124" s="18">
        <f>'Quark excitation u_d'!C$7</f>
        <v>4.5</v>
      </c>
      <c r="D124" s="18">
        <f>'Quark excitation u_d'!C$7</f>
        <v>4.5</v>
      </c>
      <c r="E124" s="18">
        <f>'Quark excitation u_d'!C$7</f>
        <v>4.5</v>
      </c>
      <c r="F124" s="33">
        <f>'Quark excitation u_d'!C$7</f>
        <v>4.5</v>
      </c>
      <c r="G124" s="30">
        <f>'Quark excitation S'!C15</f>
        <v>3.1604938271604937</v>
      </c>
      <c r="H124" s="32">
        <f>Configs!I$35</f>
        <v>2</v>
      </c>
      <c r="I124" s="20">
        <v>0.5</v>
      </c>
      <c r="J124" s="35">
        <f t="shared" si="10"/>
        <v>1296</v>
      </c>
      <c r="K124" s="35">
        <v>1370</v>
      </c>
      <c r="L124" s="78" t="s">
        <v>540</v>
      </c>
    </row>
    <row r="125" spans="2:12">
      <c r="B125" s="46"/>
      <c r="C125" s="18">
        <f>'Quark excitation u_d'!C$7</f>
        <v>4.5</v>
      </c>
      <c r="D125" s="18">
        <f>'Quark excitation u_d'!C$7</f>
        <v>4.5</v>
      </c>
      <c r="E125" s="18">
        <f>'Quark excitation u_d'!C$7</f>
        <v>4.5</v>
      </c>
      <c r="F125" s="33">
        <f>'Quark excitation u_d'!C$7</f>
        <v>4.5</v>
      </c>
      <c r="G125" s="76">
        <f>'Quark excitation S'!C16</f>
        <v>3.7925925925925914</v>
      </c>
      <c r="H125" s="32">
        <f>Configs!I$35</f>
        <v>2</v>
      </c>
      <c r="I125" s="20">
        <v>0.5</v>
      </c>
      <c r="J125" s="35">
        <f t="shared" si="10"/>
        <v>1555.1999999999996</v>
      </c>
      <c r="K125" s="23"/>
      <c r="L125" s="79"/>
    </row>
    <row r="126" spans="2:12">
      <c r="B126" s="46" t="s">
        <v>324</v>
      </c>
      <c r="C126" s="18">
        <f>'Quark excitation u_d'!C$7</f>
        <v>4.5</v>
      </c>
      <c r="D126" s="18">
        <f>'Quark excitation u_d'!C$7</f>
        <v>4.5</v>
      </c>
      <c r="E126" s="18">
        <f>'Quark excitation u_d'!C$7</f>
        <v>4.5</v>
      </c>
      <c r="F126" s="33">
        <f>'Quark excitation u_d'!C$7</f>
        <v>4.5</v>
      </c>
      <c r="G126" s="76">
        <f>'Quark excitation S'!C23</f>
        <v>4.2139917695473246</v>
      </c>
      <c r="H126" s="32">
        <f>Configs!I$35</f>
        <v>2</v>
      </c>
      <c r="I126" s="20">
        <v>0.5</v>
      </c>
      <c r="J126" s="35">
        <f t="shared" si="10"/>
        <v>1727.9999999999998</v>
      </c>
      <c r="K126" s="23">
        <v>1743</v>
      </c>
      <c r="L126" s="79"/>
    </row>
    <row r="127" spans="2:12">
      <c r="B127" s="46" t="s">
        <v>229</v>
      </c>
      <c r="C127" s="18">
        <f>'Quark excitation u_d'!C$7</f>
        <v>4.5</v>
      </c>
      <c r="D127" s="18">
        <f>'Quark excitation u_d'!C$7</f>
        <v>4.5</v>
      </c>
      <c r="E127" s="18">
        <f>'Quark excitation u_d'!C$7</f>
        <v>4.5</v>
      </c>
      <c r="F127" s="33">
        <f>'Quark excitation u_d'!C$7</f>
        <v>4.5</v>
      </c>
      <c r="G127" s="76">
        <f>'Quark excitation S'!C20</f>
        <v>6.0049382716049369</v>
      </c>
      <c r="H127" s="32">
        <f>Configs!I$35</f>
        <v>2</v>
      </c>
      <c r="I127" s="20">
        <v>0.5</v>
      </c>
      <c r="J127" s="35">
        <f t="shared" si="10"/>
        <v>2462.3999999999996</v>
      </c>
      <c r="K127" s="23">
        <v>2452</v>
      </c>
      <c r="L127" s="79"/>
    </row>
    <row r="128" spans="2:12">
      <c r="B128" s="46" t="s">
        <v>239</v>
      </c>
      <c r="C128" s="18">
        <f>'Quark excitation u_d'!C$7</f>
        <v>4.5</v>
      </c>
      <c r="D128" s="18">
        <f>'Quark excitation u_d'!C$7</f>
        <v>4.5</v>
      </c>
      <c r="E128" s="18">
        <f>'Quark excitation u_d'!C$7</f>
        <v>4.5</v>
      </c>
      <c r="F128" s="33">
        <f>'Quark excitation u_d'!C$7</f>
        <v>4.5</v>
      </c>
      <c r="G128" s="76">
        <f>'Quark excitation S'!C32</f>
        <v>6.7423868312757174</v>
      </c>
      <c r="H128" s="32">
        <f>Configs!I$35</f>
        <v>2</v>
      </c>
      <c r="I128" s="20">
        <v>0.5</v>
      </c>
      <c r="J128" s="35">
        <f t="shared" si="10"/>
        <v>2764.7999999999988</v>
      </c>
      <c r="K128" s="23">
        <v>2759</v>
      </c>
      <c r="L128" s="79"/>
    </row>
    <row r="129" spans="2:12">
      <c r="B129" s="46" t="s">
        <v>230</v>
      </c>
      <c r="C129" s="18">
        <f>'Quark excitation u_d'!C$7</f>
        <v>4.5</v>
      </c>
      <c r="D129" s="18">
        <f>'Quark excitation u_d'!C$7</f>
        <v>4.5</v>
      </c>
      <c r="E129" s="18">
        <f>'Quark excitation u_d'!C$7</f>
        <v>4.5</v>
      </c>
      <c r="F129" s="33">
        <f>'Quark excitation u_d'!C$7</f>
        <v>4.5</v>
      </c>
      <c r="G129" s="76">
        <f>'Quark excitation S'!C39</f>
        <v>7.491540923639687</v>
      </c>
      <c r="H129" s="32">
        <f>Configs!I$35</f>
        <v>2</v>
      </c>
      <c r="I129" s="20">
        <v>0.5</v>
      </c>
      <c r="J129" s="35">
        <f t="shared" si="10"/>
        <v>3071.9999999999991</v>
      </c>
      <c r="K129" s="23">
        <v>3091</v>
      </c>
      <c r="L129" s="79"/>
    </row>
    <row r="130" spans="2:12">
      <c r="B130" s="46" t="s">
        <v>231</v>
      </c>
      <c r="C130" s="18">
        <f>'Quark excitation u_d'!C$7</f>
        <v>4.5</v>
      </c>
      <c r="D130" s="18">
        <f>'Quark excitation u_d'!C$7</f>
        <v>4.5</v>
      </c>
      <c r="E130" s="18">
        <f>'Quark excitation u_d'!C$7</f>
        <v>4.5</v>
      </c>
      <c r="F130" s="33">
        <f>'Quark excitation u_d'!C$7</f>
        <v>4.5</v>
      </c>
      <c r="G130" s="76">
        <f>'Quark excitation S'!C27</f>
        <v>7.5851851851851828</v>
      </c>
      <c r="H130" s="32">
        <f>Configs!I$35</f>
        <v>2</v>
      </c>
      <c r="I130" s="20">
        <v>0.5</v>
      </c>
      <c r="J130" s="35">
        <f t="shared" si="10"/>
        <v>3110.3999999999992</v>
      </c>
      <c r="K130" s="23">
        <v>3189</v>
      </c>
      <c r="L130" s="79"/>
    </row>
    <row r="131" spans="2:12">
      <c r="B131" s="46" t="s">
        <v>232</v>
      </c>
      <c r="C131" s="18">
        <f>'Quark excitation u_d'!C$7</f>
        <v>4.5</v>
      </c>
      <c r="D131" s="18">
        <f>'Quark excitation u_d'!C$7</f>
        <v>4.5</v>
      </c>
      <c r="E131" s="18">
        <f>'Quark excitation u_d'!C$7</f>
        <v>4.5</v>
      </c>
      <c r="F131" s="33">
        <f>'Quark excitation u_d'!C$7</f>
        <v>4.5</v>
      </c>
      <c r="G131" s="76">
        <f>'Quark excitation S'!C28</f>
        <v>8.0065843621399146</v>
      </c>
      <c r="H131" s="32">
        <f>Configs!I$35</f>
        <v>2</v>
      </c>
      <c r="I131" s="20">
        <v>0.5</v>
      </c>
      <c r="J131" s="35">
        <f t="shared" si="10"/>
        <v>3283.1999999999989</v>
      </c>
      <c r="K131" s="23">
        <v>3287</v>
      </c>
      <c r="L131" s="79"/>
    </row>
    <row r="132" spans="2:12">
      <c r="B132" s="46" t="s">
        <v>233</v>
      </c>
      <c r="C132" s="18">
        <f>'Quark excitation u_d'!C$7</f>
        <v>4.5</v>
      </c>
      <c r="D132" s="18">
        <f>'Quark excitation u_d'!C$7</f>
        <v>4.5</v>
      </c>
      <c r="E132" s="18">
        <f>'Quark excitation u_d'!C$7</f>
        <v>4.5</v>
      </c>
      <c r="F132" s="33">
        <f>'Quark excitation u_d'!C$7</f>
        <v>4.5</v>
      </c>
      <c r="G132" s="76">
        <f>'Quark excitation S'!C29</f>
        <v>8.4279835390946491</v>
      </c>
      <c r="H132" s="32">
        <f>Configs!I$35</f>
        <v>2</v>
      </c>
      <c r="I132" s="20">
        <v>0.5</v>
      </c>
      <c r="J132" s="35">
        <f t="shared" ref="J132:J134" si="11">C132*D132*E132*F132*G132*H132*I132</f>
        <v>3455.9999999999995</v>
      </c>
      <c r="K132" s="23">
        <v>3481</v>
      </c>
      <c r="L132" s="79"/>
    </row>
    <row r="133" spans="2:12">
      <c r="B133" s="46" t="s">
        <v>326</v>
      </c>
      <c r="C133" s="18">
        <f>'Quark excitation u_d'!C$7</f>
        <v>4.5</v>
      </c>
      <c r="D133" s="18">
        <f>'Quark excitation u_d'!C$7</f>
        <v>4.5</v>
      </c>
      <c r="E133" s="18">
        <f>'Quark excitation u_d'!C$7</f>
        <v>4.5</v>
      </c>
      <c r="F133" s="33">
        <f>'Quark excitation u_d'!C$7</f>
        <v>4.5</v>
      </c>
      <c r="G133" s="76">
        <f>'Quark excitation S'!C91</f>
        <v>8.8493827160493819</v>
      </c>
      <c r="H133" s="32">
        <f>Configs!I$35</f>
        <v>2</v>
      </c>
      <c r="I133" s="20">
        <v>0.5</v>
      </c>
      <c r="J133" s="35">
        <f t="shared" si="11"/>
        <v>3628.7999999999997</v>
      </c>
      <c r="K133" s="23">
        <v>3581</v>
      </c>
      <c r="L133" s="79"/>
    </row>
    <row r="134" spans="2:12">
      <c r="B134" s="46" t="s">
        <v>327</v>
      </c>
      <c r="C134" s="18">
        <f>'Quark excitation u_d'!C$7</f>
        <v>4.5</v>
      </c>
      <c r="D134" s="18">
        <f>'Quark excitation u_d'!C$7</f>
        <v>4.5</v>
      </c>
      <c r="E134" s="18">
        <f>'Quark excitation u_d'!C$7</f>
        <v>4.5</v>
      </c>
      <c r="F134" s="33">
        <f>'Quark excitation u_d'!C$7</f>
        <v>4.5</v>
      </c>
      <c r="G134" s="76">
        <f>'Quark excitation S'!C92</f>
        <v>9.2707818930041146</v>
      </c>
      <c r="H134" s="32">
        <f>Configs!I$35</f>
        <v>2</v>
      </c>
      <c r="I134" s="20">
        <v>0.5</v>
      </c>
      <c r="J134" s="35">
        <f t="shared" si="11"/>
        <v>3801.6</v>
      </c>
      <c r="K134" s="23">
        <v>3815</v>
      </c>
      <c r="L134" s="79"/>
    </row>
    <row r="135" spans="2:12">
      <c r="B135" s="46" t="s">
        <v>328</v>
      </c>
      <c r="C135" s="18">
        <f>'Quark excitation u_d'!C$7</f>
        <v>4.5</v>
      </c>
      <c r="D135" s="18">
        <f>'Quark excitation u_d'!C$7</f>
        <v>4.5</v>
      </c>
      <c r="E135" s="18">
        <f>'Quark excitation u_d'!C$7</f>
        <v>4.5</v>
      </c>
      <c r="F135" s="33">
        <f>'Quark excitation u_d'!C$7</f>
        <v>4.5</v>
      </c>
      <c r="G135" s="76">
        <f>'Quark excitation S'!C47</f>
        <v>9.9887212315195821</v>
      </c>
      <c r="H135" s="32">
        <f>Configs!I$35</f>
        <v>2</v>
      </c>
      <c r="I135" s="20">
        <v>0.5</v>
      </c>
      <c r="J135" s="35">
        <f t="shared" si="10"/>
        <v>4095.9999999999986</v>
      </c>
      <c r="K135" s="23">
        <v>4001</v>
      </c>
      <c r="L135" s="79"/>
    </row>
    <row r="136" spans="2:12">
      <c r="B136" s="46" t="s">
        <v>234</v>
      </c>
      <c r="C136" s="18">
        <f>'Quark excitation u_d'!C$7</f>
        <v>4.5</v>
      </c>
      <c r="D136" s="18">
        <f>'Quark excitation u_d'!C$7</f>
        <v>4.5</v>
      </c>
      <c r="E136" s="18">
        <f>'Quark excitation u_d'!C$7</f>
        <v>4.5</v>
      </c>
      <c r="F136" s="33">
        <f>'Quark excitation u_d'!C$7</f>
        <v>4.5</v>
      </c>
      <c r="G136" s="76">
        <f>'Quark excitation S'!C36</f>
        <v>10.675445816186553</v>
      </c>
      <c r="H136" s="32">
        <f>Configs!I$35</f>
        <v>2</v>
      </c>
      <c r="I136" s="20">
        <v>0.5</v>
      </c>
      <c r="J136" s="35">
        <f t="shared" si="10"/>
        <v>4377.5999999999985</v>
      </c>
      <c r="K136" s="23">
        <v>4396</v>
      </c>
      <c r="L136" s="79"/>
    </row>
    <row r="137" spans="2:12">
      <c r="B137" s="46" t="s">
        <v>235</v>
      </c>
      <c r="C137" s="18">
        <f>'Quark excitation u_d'!C$7</f>
        <v>4.5</v>
      </c>
      <c r="D137" s="18">
        <f>'Quark excitation u_d'!C$7</f>
        <v>4.5</v>
      </c>
      <c r="E137" s="18">
        <f>'Quark excitation u_d'!C$7</f>
        <v>4.5</v>
      </c>
      <c r="F137" s="33">
        <f>'Quark excitation u_d'!C$7</f>
        <v>4.5</v>
      </c>
      <c r="G137" s="76">
        <f>'Quark excitation S'!C37</f>
        <v>11.237311385459531</v>
      </c>
      <c r="H137" s="32">
        <f>Configs!I$35</f>
        <v>2</v>
      </c>
      <c r="I137" s="20">
        <v>0.5</v>
      </c>
      <c r="J137" s="35">
        <f t="shared" si="10"/>
        <v>4607.9999999999991</v>
      </c>
      <c r="K137" s="23">
        <v>4660</v>
      </c>
      <c r="L137" s="79"/>
    </row>
    <row r="138" spans="2:12">
      <c r="B138" s="46" t="s">
        <v>236</v>
      </c>
      <c r="C138" s="18">
        <f>'Quark excitation u_d'!C$7</f>
        <v>4.5</v>
      </c>
      <c r="D138" s="18">
        <f>'Quark excitation u_d'!C$7</f>
        <v>4.5</v>
      </c>
      <c r="E138" s="18">
        <f>'Quark excitation u_d'!C$7</f>
        <v>4.5</v>
      </c>
      <c r="F138" s="33">
        <f>'Quark excitation u_d'!C$7</f>
        <v>4.5</v>
      </c>
      <c r="G138" s="76">
        <f>'Quark excitation S'!C48</f>
        <v>11.986465477823495</v>
      </c>
      <c r="H138" s="32">
        <f>Configs!I$35</f>
        <v>2</v>
      </c>
      <c r="I138" s="20">
        <v>0.5</v>
      </c>
      <c r="J138" s="35">
        <f t="shared" si="10"/>
        <v>4915.1999999999971</v>
      </c>
      <c r="K138" s="23">
        <v>4891</v>
      </c>
      <c r="L138" s="79"/>
    </row>
    <row r="139" spans="2:12">
      <c r="B139" s="46" t="s">
        <v>237</v>
      </c>
      <c r="C139" s="18">
        <f>'Quark excitation u_d'!C$7</f>
        <v>4.5</v>
      </c>
      <c r="D139" s="18">
        <f>'Quark excitation u_d'!C$7</f>
        <v>4.5</v>
      </c>
      <c r="E139" s="18">
        <f>'Quark excitation u_d'!C$7</f>
        <v>4.5</v>
      </c>
      <c r="F139" s="33">
        <f>'Quark excitation u_d'!C$7</f>
        <v>4.5</v>
      </c>
      <c r="G139" s="76">
        <f>'Quark excitation S'!C45</f>
        <v>14.983081847279374</v>
      </c>
      <c r="H139" s="32">
        <f>Configs!I$35</f>
        <v>2</v>
      </c>
      <c r="I139" s="20">
        <v>0.5</v>
      </c>
      <c r="J139" s="35">
        <f t="shared" si="10"/>
        <v>6143.9999999999982</v>
      </c>
      <c r="K139" s="23">
        <v>6065</v>
      </c>
      <c r="L139" s="79"/>
    </row>
    <row r="140" spans="2:12">
      <c r="B140" s="126" t="s">
        <v>537</v>
      </c>
      <c r="C140" s="127"/>
      <c r="D140" s="127"/>
      <c r="E140" s="127"/>
      <c r="F140" s="127"/>
      <c r="G140" s="127"/>
      <c r="H140" s="127"/>
      <c r="I140" s="127"/>
      <c r="J140" s="127"/>
      <c r="K140" s="127"/>
      <c r="L140" s="128"/>
    </row>
    <row r="141" spans="2:12">
      <c r="B141" s="77" t="s">
        <v>272</v>
      </c>
      <c r="C141" s="18">
        <f>'Quark excitation u_d'!C$7</f>
        <v>4.5</v>
      </c>
      <c r="D141" s="18">
        <f>'Quark excitation u_d'!C$7</f>
        <v>4.5</v>
      </c>
      <c r="E141" s="18">
        <f>'Quark excitation u_d'!C$7</f>
        <v>4.5</v>
      </c>
      <c r="F141" s="33">
        <f>'Quark excitation u_d'!C$7</f>
        <v>4.5</v>
      </c>
      <c r="G141" s="30">
        <f>'Quark excitation S'!C18</f>
        <v>5.3728395061728387</v>
      </c>
      <c r="H141" s="32">
        <f>Configs!I$35</f>
        <v>2</v>
      </c>
      <c r="I141" s="20">
        <v>0.5</v>
      </c>
      <c r="J141" s="35">
        <f t="shared" ref="J141:J158" si="12">C141*D141*E141*F141*G141*H141*I141</f>
        <v>2203.1999999999998</v>
      </c>
      <c r="K141" s="35">
        <v>2183</v>
      </c>
      <c r="L141" s="78"/>
    </row>
    <row r="142" spans="2:12">
      <c r="B142" s="46" t="s">
        <v>273</v>
      </c>
      <c r="C142" s="18">
        <f>'Quark excitation u_d'!C$7</f>
        <v>4.5</v>
      </c>
      <c r="D142" s="18">
        <f>'Quark excitation u_d'!C$7</f>
        <v>4.5</v>
      </c>
      <c r="E142" s="18">
        <f>'Quark excitation u_d'!C$7</f>
        <v>4.5</v>
      </c>
      <c r="F142" s="33">
        <f>'Quark excitation u_d'!C$7</f>
        <v>4.5</v>
      </c>
      <c r="G142" s="76">
        <f>'Quark excitation S'!C25</f>
        <v>6.7423868312757183</v>
      </c>
      <c r="H142" s="32">
        <f>Configs!I$35</f>
        <v>2</v>
      </c>
      <c r="I142" s="20">
        <v>0.5</v>
      </c>
      <c r="J142" s="35">
        <f t="shared" si="12"/>
        <v>2764.7999999999993</v>
      </c>
      <c r="K142" s="23">
        <v>2749</v>
      </c>
      <c r="L142" s="79"/>
    </row>
    <row r="143" spans="2:12">
      <c r="B143" s="46" t="s">
        <v>274</v>
      </c>
      <c r="C143" s="18">
        <f>'Quark excitation u_d'!C$7</f>
        <v>4.5</v>
      </c>
      <c r="D143" s="18">
        <f>'Quark excitation u_d'!C$7</f>
        <v>4.5</v>
      </c>
      <c r="E143" s="18">
        <f>'Quark excitation u_d'!C$7</f>
        <v>4.5</v>
      </c>
      <c r="F143" s="33">
        <f>'Quark excitation u_d'!C$7</f>
        <v>4.5</v>
      </c>
      <c r="G143" s="76">
        <f>'Quark excitation S'!C26</f>
        <v>7.163786008230451</v>
      </c>
      <c r="H143" s="32">
        <f>Configs!I$35</f>
        <v>2</v>
      </c>
      <c r="I143" s="20">
        <v>0.5</v>
      </c>
      <c r="J143" s="35">
        <f t="shared" si="12"/>
        <v>2937.5999999999995</v>
      </c>
      <c r="K143" s="23">
        <v>2974</v>
      </c>
      <c r="L143" s="79"/>
    </row>
    <row r="144" spans="2:12">
      <c r="B144" s="46" t="s">
        <v>275</v>
      </c>
      <c r="C144" s="18">
        <f>'Quark excitation u_d'!C$7</f>
        <v>4.5</v>
      </c>
      <c r="D144" s="18">
        <f>'Quark excitation u_d'!C$7</f>
        <v>4.5</v>
      </c>
      <c r="E144" s="18">
        <f>'Quark excitation u_d'!C$7</f>
        <v>4.5</v>
      </c>
      <c r="F144" s="33">
        <f>'Quark excitation u_d'!C$7</f>
        <v>4.5</v>
      </c>
      <c r="G144" s="76">
        <f>'Quark excitation S'!C27</f>
        <v>7.5851851851851828</v>
      </c>
      <c r="H144" s="32">
        <f>Configs!I$35</f>
        <v>2</v>
      </c>
      <c r="I144" s="20">
        <v>0.5</v>
      </c>
      <c r="J144" s="35">
        <f t="shared" si="12"/>
        <v>3110.3999999999992</v>
      </c>
      <c r="K144" s="23">
        <v>3130</v>
      </c>
      <c r="L144" s="79"/>
    </row>
    <row r="145" spans="2:12">
      <c r="B145" s="46" t="s">
        <v>511</v>
      </c>
      <c r="C145" s="18">
        <f>'Quark excitation u_d'!C$7</f>
        <v>4.5</v>
      </c>
      <c r="D145" s="18">
        <f>'Quark excitation u_d'!C$7</f>
        <v>4.5</v>
      </c>
      <c r="E145" s="18">
        <f>'Quark excitation u_d'!C$7</f>
        <v>4.5</v>
      </c>
      <c r="F145" s="33">
        <f>'Quark excitation u_d'!C$7</f>
        <v>4.5</v>
      </c>
      <c r="G145" s="76">
        <f>'Quark excitation S'!C28</f>
        <v>8.0065843621399146</v>
      </c>
      <c r="H145" s="32">
        <f>Configs!I$35</f>
        <v>2</v>
      </c>
      <c r="I145" s="20">
        <v>0.5</v>
      </c>
      <c r="J145" s="35">
        <f t="shared" si="12"/>
        <v>3283.1999999999989</v>
      </c>
      <c r="K145" s="23">
        <v>3268</v>
      </c>
      <c r="L145" s="79"/>
    </row>
    <row r="146" spans="2:12">
      <c r="B146" s="46" t="s">
        <v>276</v>
      </c>
      <c r="C146" s="18">
        <f>'Quark excitation u_d'!C$7</f>
        <v>4.5</v>
      </c>
      <c r="D146" s="18">
        <f>'Quark excitation u_d'!C$7</f>
        <v>4.5</v>
      </c>
      <c r="E146" s="18">
        <f>'Quark excitation u_d'!C$7</f>
        <v>4.5</v>
      </c>
      <c r="F146" s="33">
        <f>'Quark excitation u_d'!C$7</f>
        <v>4.5</v>
      </c>
      <c r="G146" s="76">
        <f>'Quark excitation S'!C29</f>
        <v>8.4279835390946491</v>
      </c>
      <c r="H146" s="32">
        <f>Configs!I$35</f>
        <v>2</v>
      </c>
      <c r="I146" s="20">
        <v>0.5</v>
      </c>
      <c r="J146" s="35">
        <f t="shared" si="12"/>
        <v>3455.9999999999995</v>
      </c>
      <c r="K146" s="23">
        <v>3522</v>
      </c>
      <c r="L146" s="79"/>
    </row>
    <row r="147" spans="2:12">
      <c r="B147" s="46" t="s">
        <v>277</v>
      </c>
      <c r="C147" s="18">
        <f>'Quark excitation u_d'!C$7</f>
        <v>4.5</v>
      </c>
      <c r="D147" s="18">
        <f>'Quark excitation u_d'!C$7</f>
        <v>4.5</v>
      </c>
      <c r="E147" s="18">
        <f>'Quark excitation u_d'!C$7</f>
        <v>4.5</v>
      </c>
      <c r="F147" s="33">
        <f>'Quark excitation u_d'!C$7</f>
        <v>4.5</v>
      </c>
      <c r="G147" s="76">
        <f>'Quark excitation S'!C33</f>
        <v>8.9898491083676237</v>
      </c>
      <c r="H147" s="32">
        <f>Configs!I$35</f>
        <v>2</v>
      </c>
      <c r="I147" s="20">
        <v>0.5</v>
      </c>
      <c r="J147" s="35">
        <f t="shared" si="12"/>
        <v>3686.3999999999987</v>
      </c>
      <c r="K147" s="23">
        <v>3698</v>
      </c>
      <c r="L147" s="79"/>
    </row>
    <row r="148" spans="2:12">
      <c r="B148" s="46" t="s">
        <v>278</v>
      </c>
      <c r="C148" s="18">
        <f>'Quark excitation u_d'!C$7</f>
        <v>4.5</v>
      </c>
      <c r="D148" s="18">
        <f>'Quark excitation u_d'!C$7</f>
        <v>4.5</v>
      </c>
      <c r="E148" s="18">
        <f>'Quark excitation u_d'!C$7</f>
        <v>4.5</v>
      </c>
      <c r="F148" s="33">
        <f>'Quark excitation u_d'!C$7</f>
        <v>4.5</v>
      </c>
      <c r="G148" s="76">
        <f>'Quark excitation S'!C34</f>
        <v>9.5517146776406001</v>
      </c>
      <c r="H148" s="32">
        <f>Configs!I$35</f>
        <v>2</v>
      </c>
      <c r="I148" s="20">
        <v>0.5</v>
      </c>
      <c r="J148" s="35">
        <f t="shared" si="12"/>
        <v>3916.7999999999984</v>
      </c>
      <c r="K148" s="23">
        <v>3913</v>
      </c>
      <c r="L148" s="79"/>
    </row>
    <row r="149" spans="2:12">
      <c r="B149" s="46" t="s">
        <v>279</v>
      </c>
      <c r="C149" s="18">
        <f>'Quark excitation u_d'!C$7</f>
        <v>4.5</v>
      </c>
      <c r="D149" s="18">
        <f>'Quark excitation u_d'!C$7</f>
        <v>4.5</v>
      </c>
      <c r="E149" s="18">
        <f>'Quark excitation u_d'!C$7</f>
        <v>4.5</v>
      </c>
      <c r="F149" s="33">
        <f>'Quark excitation u_d'!C$7</f>
        <v>4.5</v>
      </c>
      <c r="G149" s="76">
        <f>'Quark excitation S'!C35</f>
        <v>10.113580246913576</v>
      </c>
      <c r="H149" s="32">
        <f>Configs!I$35</f>
        <v>2</v>
      </c>
      <c r="I149" s="20">
        <v>0.5</v>
      </c>
      <c r="J149" s="35">
        <f t="shared" si="12"/>
        <v>4147.1999999999989</v>
      </c>
      <c r="K149" s="23">
        <v>4109</v>
      </c>
      <c r="L149" s="79"/>
    </row>
    <row r="150" spans="2:12">
      <c r="B150" s="46" t="s">
        <v>280</v>
      </c>
      <c r="C150" s="18">
        <f>'Quark excitation u_d'!C$7</f>
        <v>4.5</v>
      </c>
      <c r="D150" s="18">
        <f>'Quark excitation u_d'!C$7</f>
        <v>4.5</v>
      </c>
      <c r="E150" s="18">
        <f>'Quark excitation u_d'!C$7</f>
        <v>4.5</v>
      </c>
      <c r="F150" s="33">
        <f>'Quark excitation u_d'!C$7</f>
        <v>4.5</v>
      </c>
      <c r="G150" s="76">
        <f>'Quark excitation S'!C37</f>
        <v>11.237311385459531</v>
      </c>
      <c r="H150" s="32">
        <f>Configs!I$35</f>
        <v>2</v>
      </c>
      <c r="I150" s="20">
        <v>0.5</v>
      </c>
      <c r="J150" s="35">
        <f t="shared" si="12"/>
        <v>4607.9999999999991</v>
      </c>
      <c r="K150" s="23">
        <v>4598</v>
      </c>
      <c r="L150" s="79"/>
    </row>
    <row r="151" spans="2:12">
      <c r="B151" s="46" t="s">
        <v>315</v>
      </c>
      <c r="C151" s="18">
        <f>'Quark excitation u_d'!C$7</f>
        <v>4.5</v>
      </c>
      <c r="D151" s="18">
        <f>'Quark excitation u_d'!C$7</f>
        <v>4.5</v>
      </c>
      <c r="E151" s="18">
        <f>'Quark excitation u_d'!C$7</f>
        <v>4.5</v>
      </c>
      <c r="F151" s="33">
        <f>'Quark excitation u_d'!C$7</f>
        <v>4.5</v>
      </c>
      <c r="G151" s="76">
        <f>'Quark excitation S'!C94</f>
        <v>12.361042524005487</v>
      </c>
      <c r="H151" s="32">
        <f>Configs!I$35</f>
        <v>2</v>
      </c>
      <c r="I151" s="20">
        <v>0.5</v>
      </c>
      <c r="J151" s="35">
        <f t="shared" si="12"/>
        <v>5068.8</v>
      </c>
      <c r="K151" s="23">
        <v>5058</v>
      </c>
      <c r="L151" s="79" t="s">
        <v>541</v>
      </c>
    </row>
    <row r="152" spans="2:12">
      <c r="B152" s="46"/>
      <c r="C152" s="18"/>
      <c r="D152" s="18"/>
      <c r="E152" s="18"/>
      <c r="F152" s="33"/>
      <c r="G152" s="76"/>
      <c r="H152" s="32"/>
      <c r="I152" s="20"/>
      <c r="J152" s="35"/>
      <c r="K152" s="23"/>
      <c r="L152" s="79"/>
    </row>
    <row r="153" spans="2:12">
      <c r="B153" s="77" t="s">
        <v>281</v>
      </c>
      <c r="C153" s="18">
        <f>'Quark excitation u_d'!C$7</f>
        <v>4.5</v>
      </c>
      <c r="D153" s="18">
        <f>'Quark excitation u_d'!C$7</f>
        <v>4.5</v>
      </c>
      <c r="E153" s="18">
        <f>'Quark excitation u_d'!C$7</f>
        <v>4.5</v>
      </c>
      <c r="F153" s="33">
        <f>'Quark excitation u_d'!C$7</f>
        <v>4.5</v>
      </c>
      <c r="G153" s="76">
        <f>'Quark excitation S'!C31</f>
        <v>5.6186556927297655</v>
      </c>
      <c r="H153" s="32">
        <f>Configs!I$35</f>
        <v>2</v>
      </c>
      <c r="I153" s="20">
        <v>0.5</v>
      </c>
      <c r="J153" s="35">
        <f t="shared" si="12"/>
        <v>2303.9999999999995</v>
      </c>
      <c r="K153" s="23">
        <v>2326</v>
      </c>
      <c r="L153" s="79"/>
    </row>
    <row r="154" spans="2:12">
      <c r="B154" s="77" t="s">
        <v>282</v>
      </c>
      <c r="C154" s="18">
        <f>'Quark excitation u_d'!C$7</f>
        <v>4.5</v>
      </c>
      <c r="D154" s="18">
        <f>'Quark excitation u_d'!C$7</f>
        <v>4.5</v>
      </c>
      <c r="E154" s="18">
        <f>'Quark excitation u_d'!C$7</f>
        <v>4.5</v>
      </c>
      <c r="F154" s="33">
        <f>'Quark excitation u_d'!C$7</f>
        <v>4.5</v>
      </c>
      <c r="G154" s="76">
        <f>'Quark excitation S'!C89</f>
        <v>6.6370370370370368</v>
      </c>
      <c r="H154" s="32">
        <f>Configs!I$35</f>
        <v>2</v>
      </c>
      <c r="I154" s="20">
        <v>0.5</v>
      </c>
      <c r="J154" s="35">
        <f t="shared" si="12"/>
        <v>2721.6</v>
      </c>
      <c r="K154" s="23">
        <v>2710</v>
      </c>
      <c r="L154" s="79" t="s">
        <v>541</v>
      </c>
    </row>
    <row r="155" spans="2:12">
      <c r="B155" s="46"/>
      <c r="C155" s="18">
        <f>'Quark excitation u_d'!C$7</f>
        <v>4.5</v>
      </c>
      <c r="D155" s="18">
        <f>'Quark excitation u_d'!C$7</f>
        <v>4.5</v>
      </c>
      <c r="E155" s="18">
        <f>'Quark excitation u_d'!C$7</f>
        <v>4.5</v>
      </c>
      <c r="F155" s="33">
        <f>'Quark excitation u_d'!C$7</f>
        <v>4.5</v>
      </c>
      <c r="G155" s="76">
        <f>'Quark excitation S'!C32</f>
        <v>6.7423868312757174</v>
      </c>
      <c r="H155" s="32">
        <f>Configs!I$35</f>
        <v>2</v>
      </c>
      <c r="I155" s="20">
        <v>0.5</v>
      </c>
      <c r="J155" s="35">
        <f t="shared" si="12"/>
        <v>2764.7999999999988</v>
      </c>
      <c r="K155" s="23"/>
      <c r="L155" s="79"/>
    </row>
    <row r="156" spans="2:12">
      <c r="B156" s="46"/>
      <c r="C156" s="18">
        <f>'Quark excitation u_d'!C$7</f>
        <v>4.5</v>
      </c>
      <c r="D156" s="18">
        <f>'Quark excitation u_d'!C$7</f>
        <v>4.5</v>
      </c>
      <c r="E156" s="18">
        <f>'Quark excitation u_d'!C$7</f>
        <v>4.5</v>
      </c>
      <c r="F156" s="33">
        <f>'Quark excitation u_d'!C$7</f>
        <v>4.5</v>
      </c>
      <c r="G156" s="76">
        <f>'Quark excitation S'!C90</f>
        <v>6.9530864197530864</v>
      </c>
      <c r="H156" s="32">
        <f>Configs!I$35</f>
        <v>2</v>
      </c>
      <c r="I156" s="20">
        <v>0.5</v>
      </c>
      <c r="J156" s="35">
        <f t="shared" si="12"/>
        <v>2851.2</v>
      </c>
      <c r="K156" s="23"/>
      <c r="L156" s="79" t="s">
        <v>541</v>
      </c>
    </row>
    <row r="157" spans="2:12">
      <c r="B157" s="46"/>
      <c r="C157" s="18">
        <f>'Quark excitation u_d'!C$7</f>
        <v>4.5</v>
      </c>
      <c r="D157" s="18">
        <f>'Quark excitation u_d'!C$7</f>
        <v>4.5</v>
      </c>
      <c r="E157" s="18">
        <f>'Quark excitation u_d'!C$7</f>
        <v>4.5</v>
      </c>
      <c r="F157" s="33">
        <f>'Quark excitation u_d'!C$7</f>
        <v>4.5</v>
      </c>
      <c r="G157" s="76">
        <f>'Quark excitation S'!C26</f>
        <v>7.163786008230451</v>
      </c>
      <c r="H157" s="32">
        <f>Configs!I$35</f>
        <v>2</v>
      </c>
      <c r="I157" s="20">
        <v>0.5</v>
      </c>
      <c r="J157" s="35">
        <f t="shared" si="12"/>
        <v>2937.5999999999995</v>
      </c>
      <c r="K157" s="23"/>
      <c r="L157" s="79"/>
    </row>
    <row r="158" spans="2:12">
      <c r="B158" s="46"/>
      <c r="C158" s="18">
        <f>'Quark excitation u_d'!C$7</f>
        <v>4.5</v>
      </c>
      <c r="D158" s="18">
        <f>'Quark excitation u_d'!C$7</f>
        <v>4.5</v>
      </c>
      <c r="E158" s="18">
        <f>'Quark excitation u_d'!C$7</f>
        <v>4.5</v>
      </c>
      <c r="F158" s="33">
        <f>'Quark excitation u_d'!C$7</f>
        <v>4.5</v>
      </c>
      <c r="G158" s="76">
        <f>'Quark excitation S'!C39</f>
        <v>7.491540923639687</v>
      </c>
      <c r="H158" s="32">
        <f>Configs!I$35</f>
        <v>2</v>
      </c>
      <c r="I158" s="20">
        <v>0.5</v>
      </c>
      <c r="J158" s="35">
        <f t="shared" si="12"/>
        <v>3071.9999999999991</v>
      </c>
      <c r="K158" s="23"/>
      <c r="L158" s="79"/>
    </row>
    <row r="159" spans="2:12">
      <c r="B159" s="46" t="s">
        <v>283</v>
      </c>
      <c r="C159" s="18">
        <f>'Quark excitation u_d'!C$7</f>
        <v>4.5</v>
      </c>
      <c r="D159" s="18">
        <f>'Quark excitation u_d'!C$7</f>
        <v>4.5</v>
      </c>
      <c r="E159" s="18">
        <f>'Quark excitation u_d'!C$7</f>
        <v>4.5</v>
      </c>
      <c r="F159" s="33">
        <f>'Quark excitation u_d'!C$7</f>
        <v>4.5</v>
      </c>
      <c r="G159" s="76">
        <f>'Quark excitation S'!C27</f>
        <v>7.5851851851851828</v>
      </c>
      <c r="H159" s="32">
        <f>Configs!I$35</f>
        <v>2</v>
      </c>
      <c r="I159" s="20">
        <v>0.5</v>
      </c>
      <c r="J159" s="35">
        <f t="shared" ref="J159:J212" si="13">C159*D159*E159*F159*G159*H159*I159</f>
        <v>3110.3999999999992</v>
      </c>
      <c r="K159" s="23">
        <v>3091</v>
      </c>
      <c r="L159" s="79"/>
    </row>
    <row r="160" spans="2:12">
      <c r="B160" s="46" t="s">
        <v>284</v>
      </c>
      <c r="C160" s="18">
        <f>'Quark excitation u_d'!C$7</f>
        <v>4.5</v>
      </c>
      <c r="D160" s="18">
        <f>'Quark excitation u_d'!C$7</f>
        <v>4.5</v>
      </c>
      <c r="E160" s="18">
        <f>'Quark excitation u_d'!C$7</f>
        <v>4.5</v>
      </c>
      <c r="F160" s="33">
        <f>'Quark excitation u_d'!C$7</f>
        <v>4.5</v>
      </c>
      <c r="G160" s="76">
        <f>'Quark excitation S'!C28</f>
        <v>8.0065843621399146</v>
      </c>
      <c r="H160" s="32">
        <f>Configs!I$35</f>
        <v>2</v>
      </c>
      <c r="I160" s="20">
        <v>0.5</v>
      </c>
      <c r="J160" s="35">
        <f t="shared" si="13"/>
        <v>3283.1999999999989</v>
      </c>
      <c r="K160" s="23">
        <v>3248</v>
      </c>
      <c r="L160" s="79"/>
    </row>
    <row r="161" spans="2:12">
      <c r="B161" s="46" t="s">
        <v>285</v>
      </c>
      <c r="C161" s="18">
        <f>'Quark excitation u_d'!C$7</f>
        <v>4.5</v>
      </c>
      <c r="D161" s="18">
        <f>'Quark excitation u_d'!C$7</f>
        <v>4.5</v>
      </c>
      <c r="E161" s="18">
        <f>'Quark excitation u_d'!C$7</f>
        <v>4.5</v>
      </c>
      <c r="F161" s="33">
        <f>'Quark excitation u_d'!C$7</f>
        <v>4.5</v>
      </c>
      <c r="G161" s="76">
        <f>'Quark excitation S'!C29</f>
        <v>8.4279835390946491</v>
      </c>
      <c r="H161" s="32">
        <f>Configs!I$35</f>
        <v>2</v>
      </c>
      <c r="I161" s="20">
        <v>0.5</v>
      </c>
      <c r="J161" s="35">
        <f t="shared" si="13"/>
        <v>3455.9999999999995</v>
      </c>
      <c r="K161" s="23">
        <v>3473</v>
      </c>
      <c r="L161" s="79"/>
    </row>
    <row r="162" spans="2:12">
      <c r="B162" s="46" t="s">
        <v>316</v>
      </c>
      <c r="C162" s="18">
        <f>'Quark excitation u_d'!C$7</f>
        <v>4.5</v>
      </c>
      <c r="D162" s="18">
        <f>'Quark excitation u_d'!C$7</f>
        <v>4.5</v>
      </c>
      <c r="E162" s="18">
        <f>'Quark excitation u_d'!C$7</f>
        <v>4.5</v>
      </c>
      <c r="F162" s="33">
        <f>'Quark excitation u_d'!C$7</f>
        <v>4.5</v>
      </c>
      <c r="G162" s="76">
        <f>'Quark excitation S'!C91</f>
        <v>8.8493827160493819</v>
      </c>
      <c r="H162" s="32">
        <f>Configs!I$35</f>
        <v>2</v>
      </c>
      <c r="I162" s="20">
        <v>0.5</v>
      </c>
      <c r="J162" s="35">
        <f t="shared" si="13"/>
        <v>3628.7999999999997</v>
      </c>
      <c r="K162" s="23">
        <v>3581</v>
      </c>
      <c r="L162" s="79" t="s">
        <v>542</v>
      </c>
    </row>
    <row r="163" spans="2:12">
      <c r="B163" s="46" t="s">
        <v>286</v>
      </c>
      <c r="C163" s="18">
        <f>'Quark excitation u_d'!C$7</f>
        <v>4.5</v>
      </c>
      <c r="D163" s="18">
        <f>'Quark excitation u_d'!C$7</f>
        <v>4.5</v>
      </c>
      <c r="E163" s="18">
        <f>'Quark excitation u_d'!C$7</f>
        <v>4.5</v>
      </c>
      <c r="F163" s="33">
        <f>'Quark excitation u_d'!C$7</f>
        <v>4.5</v>
      </c>
      <c r="G163" s="76">
        <f>'Quark excitation S'!C40</f>
        <v>8.989849108367622</v>
      </c>
      <c r="H163" s="32">
        <f>Configs!I$35</f>
        <v>2</v>
      </c>
      <c r="I163" s="20">
        <v>0.5</v>
      </c>
      <c r="J163" s="35">
        <f t="shared" si="13"/>
        <v>3686.3999999999978</v>
      </c>
      <c r="K163" s="23">
        <v>3678</v>
      </c>
      <c r="L163" s="79"/>
    </row>
    <row r="164" spans="2:12">
      <c r="B164" s="46" t="s">
        <v>317</v>
      </c>
      <c r="C164" s="18">
        <f>'Quark excitation u_d'!C$7</f>
        <v>4.5</v>
      </c>
      <c r="D164" s="18">
        <f>'Quark excitation u_d'!C$7</f>
        <v>4.5</v>
      </c>
      <c r="E164" s="18">
        <f>'Quark excitation u_d'!C$7</f>
        <v>4.5</v>
      </c>
      <c r="F164" s="33">
        <f>'Quark excitation u_d'!C$7</f>
        <v>4.5</v>
      </c>
      <c r="G164" s="76">
        <f>'Quark excitation S'!C92</f>
        <v>9.2707818930041146</v>
      </c>
      <c r="H164" s="32">
        <f>Configs!I$35</f>
        <v>2</v>
      </c>
      <c r="I164" s="20">
        <v>0.5</v>
      </c>
      <c r="J164" s="35">
        <f t="shared" si="13"/>
        <v>3801.6</v>
      </c>
      <c r="K164" s="23">
        <v>3796</v>
      </c>
      <c r="L164" s="79" t="s">
        <v>541</v>
      </c>
    </row>
    <row r="165" spans="2:12">
      <c r="B165" s="46" t="s">
        <v>287</v>
      </c>
      <c r="C165" s="18">
        <f>'Quark excitation u_d'!C$7</f>
        <v>4.5</v>
      </c>
      <c r="D165" s="18">
        <f>'Quark excitation u_d'!C$7</f>
        <v>4.5</v>
      </c>
      <c r="E165" s="18">
        <f>'Quark excitation u_d'!C$7</f>
        <v>4.5</v>
      </c>
      <c r="F165" s="33">
        <f>'Quark excitation u_d'!C$7</f>
        <v>4.5</v>
      </c>
      <c r="G165" s="76">
        <f>'Quark excitation S'!C34</f>
        <v>9.5517146776406001</v>
      </c>
      <c r="H165" s="32">
        <f>Configs!I$35</f>
        <v>2</v>
      </c>
      <c r="I165" s="20">
        <v>0.5</v>
      </c>
      <c r="J165" s="35">
        <f t="shared" si="13"/>
        <v>3916.7999999999984</v>
      </c>
      <c r="K165" s="23">
        <v>3913</v>
      </c>
      <c r="L165" s="79"/>
    </row>
    <row r="166" spans="2:12">
      <c r="B166" s="46" t="s">
        <v>288</v>
      </c>
      <c r="C166" s="18">
        <f>'Quark excitation u_d'!C$7</f>
        <v>4.5</v>
      </c>
      <c r="D166" s="18">
        <f>'Quark excitation u_d'!C$7</f>
        <v>4.5</v>
      </c>
      <c r="E166" s="18">
        <f>'Quark excitation u_d'!C$7</f>
        <v>4.5</v>
      </c>
      <c r="F166" s="33">
        <f>'Quark excitation u_d'!C$7</f>
        <v>4.5</v>
      </c>
      <c r="G166" s="76">
        <f>'Quark excitation S'!C47</f>
        <v>9.9887212315195821</v>
      </c>
      <c r="H166" s="32">
        <f>Configs!I$35</f>
        <v>2</v>
      </c>
      <c r="I166" s="20">
        <v>0.5</v>
      </c>
      <c r="J166" s="35">
        <f t="shared" si="13"/>
        <v>4095.9999999999986</v>
      </c>
      <c r="K166" s="23">
        <v>4109</v>
      </c>
      <c r="L166" s="79"/>
    </row>
    <row r="167" spans="2:12">
      <c r="B167" s="46"/>
      <c r="C167" s="18">
        <f>'Quark excitation u_d'!C$7</f>
        <v>4.5</v>
      </c>
      <c r="D167" s="18">
        <f>'Quark excitation u_d'!C$7</f>
        <v>4.5</v>
      </c>
      <c r="E167" s="18">
        <f>'Quark excitation u_d'!C$7</f>
        <v>4.5</v>
      </c>
      <c r="F167" s="33">
        <f>'Quark excitation u_d'!C$7</f>
        <v>4.5</v>
      </c>
      <c r="G167" s="76">
        <f>'Quark excitation S'!C35</f>
        <v>10.113580246913576</v>
      </c>
      <c r="H167" s="32">
        <f>Configs!I$35</f>
        <v>2</v>
      </c>
      <c r="I167" s="20">
        <v>0.5</v>
      </c>
      <c r="J167" s="35">
        <f t="shared" si="13"/>
        <v>4147.1999999999989</v>
      </c>
      <c r="K167" s="23"/>
      <c r="L167" s="79"/>
    </row>
    <row r="168" spans="2:12">
      <c r="B168" s="46" t="s">
        <v>289</v>
      </c>
      <c r="C168" s="18">
        <f>'Quark excitation u_d'!C$7</f>
        <v>4.5</v>
      </c>
      <c r="D168" s="18">
        <f>'Quark excitation u_d'!C$7</f>
        <v>4.5</v>
      </c>
      <c r="E168" s="18">
        <f>'Quark excitation u_d'!C$7</f>
        <v>4.5</v>
      </c>
      <c r="F168" s="33">
        <f>'Quark excitation u_d'!C$7</f>
        <v>4.5</v>
      </c>
      <c r="G168" s="76">
        <f>'Quark excitation S'!C36</f>
        <v>10.675445816186553</v>
      </c>
      <c r="H168" s="32">
        <f>Configs!I$35</f>
        <v>2</v>
      </c>
      <c r="I168" s="20">
        <v>0.5</v>
      </c>
      <c r="J168" s="35">
        <f t="shared" si="13"/>
        <v>4377.5999999999985</v>
      </c>
      <c r="K168" s="23">
        <v>4402</v>
      </c>
      <c r="L168" s="79"/>
    </row>
    <row r="169" spans="2:12">
      <c r="B169" s="46"/>
      <c r="C169" s="18">
        <f>'Quark excitation u_d'!C$7</f>
        <v>4.5</v>
      </c>
      <c r="D169" s="18">
        <f>'Quark excitation u_d'!C$7</f>
        <v>4.5</v>
      </c>
      <c r="E169" s="18">
        <f>'Quark excitation u_d'!C$7</f>
        <v>4.5</v>
      </c>
      <c r="F169" s="33">
        <f>'Quark excitation u_d'!C$7</f>
        <v>4.5</v>
      </c>
      <c r="G169" s="76">
        <f>'Quark excitation S'!C93</f>
        <v>11.799176954732509</v>
      </c>
      <c r="H169" s="32">
        <f>Configs!I$35</f>
        <v>2</v>
      </c>
      <c r="I169" s="20">
        <v>0.5</v>
      </c>
      <c r="J169" s="35">
        <f t="shared" si="13"/>
        <v>4838.3999999999996</v>
      </c>
      <c r="K169" s="17"/>
      <c r="L169" s="45" t="s">
        <v>541</v>
      </c>
    </row>
    <row r="170" spans="2:12">
      <c r="B170" s="46" t="s">
        <v>290</v>
      </c>
      <c r="C170" s="18">
        <f>'Quark excitation u_d'!C$7</f>
        <v>4.5</v>
      </c>
      <c r="D170" s="18">
        <f>'Quark excitation u_d'!C$7</f>
        <v>4.5</v>
      </c>
      <c r="E170" s="18">
        <f>'Quark excitation u_d'!C$7</f>
        <v>4.5</v>
      </c>
      <c r="F170" s="33">
        <f>'Quark excitation u_d'!C$7</f>
        <v>4.5</v>
      </c>
      <c r="G170" s="24">
        <f>'Quark excitation S'!C48</f>
        <v>11.986465477823495</v>
      </c>
      <c r="H170" s="32">
        <f>Configs!I$35</f>
        <v>2</v>
      </c>
      <c r="I170" s="20">
        <v>0.5</v>
      </c>
      <c r="J170" s="35">
        <f t="shared" si="13"/>
        <v>4915.1999999999971</v>
      </c>
      <c r="K170" s="23">
        <v>4803</v>
      </c>
      <c r="L170" s="79" t="s">
        <v>544</v>
      </c>
    </row>
    <row r="171" spans="2:12">
      <c r="B171" s="46" t="s">
        <v>318</v>
      </c>
      <c r="C171" s="18">
        <f>'Quark excitation u_d'!C$7</f>
        <v>4.5</v>
      </c>
      <c r="D171" s="18">
        <f>'Quark excitation u_d'!C$7</f>
        <v>4.5</v>
      </c>
      <c r="E171" s="18">
        <f>'Quark excitation u_d'!C$7</f>
        <v>4.5</v>
      </c>
      <c r="F171" s="33">
        <f>'Quark excitation u_d'!C$7</f>
        <v>4.5</v>
      </c>
      <c r="G171" s="24">
        <f>'Quark excitation S'!C94</f>
        <v>12.361042524005487</v>
      </c>
      <c r="H171" s="32">
        <f>Configs!I$35</f>
        <v>2</v>
      </c>
      <c r="I171" s="20">
        <v>0.5</v>
      </c>
      <c r="J171" s="35">
        <f t="shared" si="13"/>
        <v>5068.8</v>
      </c>
      <c r="K171" s="23">
        <v>5126</v>
      </c>
      <c r="L171" s="79" t="s">
        <v>541</v>
      </c>
    </row>
    <row r="172" spans="2:12">
      <c r="B172" s="46"/>
      <c r="C172" s="18">
        <f>'Quark excitation u_d'!C$7</f>
        <v>4.5</v>
      </c>
      <c r="D172" s="18">
        <f>'Quark excitation u_d'!C$7</f>
        <v>4.5</v>
      </c>
      <c r="E172" s="18">
        <f>'Quark excitation u_d'!C$7</f>
        <v>4.5</v>
      </c>
      <c r="F172" s="33">
        <f>'Quark excitation u_d'!C$7</f>
        <v>4.5</v>
      </c>
      <c r="G172" s="24">
        <f>'Quark excitation S'!C42</f>
        <v>12.735619570187467</v>
      </c>
      <c r="H172" s="32">
        <f>Configs!I$35</f>
        <v>2</v>
      </c>
      <c r="I172" s="20">
        <v>0.5</v>
      </c>
      <c r="J172" s="35">
        <f t="shared" si="13"/>
        <v>5222.3999999999978</v>
      </c>
      <c r="K172" s="23"/>
      <c r="L172" s="79"/>
    </row>
    <row r="173" spans="2:12">
      <c r="B173" s="46"/>
      <c r="C173" s="18">
        <f>'Quark excitation u_d'!C$7</f>
        <v>4.5</v>
      </c>
      <c r="D173" s="18">
        <f>'Quark excitation u_d'!C$7</f>
        <v>4.5</v>
      </c>
      <c r="E173" s="18">
        <f>'Quark excitation u_d'!C$7</f>
        <v>4.5</v>
      </c>
      <c r="F173" s="33">
        <f>'Quark excitation u_d'!C$7</f>
        <v>4.5</v>
      </c>
      <c r="G173" s="24">
        <f>'Quark excitation S'!C43</f>
        <v>13.484773662551435</v>
      </c>
      <c r="H173" s="32">
        <f>Configs!I$35</f>
        <v>2</v>
      </c>
      <c r="I173" s="20">
        <v>0.5</v>
      </c>
      <c r="J173" s="35">
        <f t="shared" si="13"/>
        <v>5529.5999999999976</v>
      </c>
      <c r="K173" s="23"/>
      <c r="L173" s="79"/>
    </row>
    <row r="174" spans="2:12">
      <c r="B174" s="46" t="s">
        <v>291</v>
      </c>
      <c r="C174" s="18">
        <f>'Quark excitation u_d'!C$7</f>
        <v>4.5</v>
      </c>
      <c r="D174" s="18">
        <f>'Quark excitation u_d'!C$7</f>
        <v>4.5</v>
      </c>
      <c r="E174" s="18">
        <f>'Quark excitation u_d'!C$7</f>
        <v>4.5</v>
      </c>
      <c r="F174" s="33">
        <f>'Quark excitation u_d'!C$7</f>
        <v>4.5</v>
      </c>
      <c r="G174" s="76">
        <f>'Quark excitation S'!C44</f>
        <v>14.233927754915403</v>
      </c>
      <c r="H174" s="32">
        <f>Configs!I$35</f>
        <v>2</v>
      </c>
      <c r="I174" s="20">
        <v>0.5</v>
      </c>
      <c r="J174" s="35">
        <f t="shared" si="13"/>
        <v>5836.7999999999975</v>
      </c>
      <c r="K174" s="23">
        <v>5870</v>
      </c>
      <c r="L174" s="79"/>
    </row>
    <row r="175" spans="2:12">
      <c r="B175" s="46" t="s">
        <v>292</v>
      </c>
      <c r="C175" s="18">
        <f>'Quark excitation u_d'!C$7</f>
        <v>4.5</v>
      </c>
      <c r="D175" s="18">
        <f>'Quark excitation u_d'!C$7</f>
        <v>4.5</v>
      </c>
      <c r="E175" s="18">
        <f>'Quark excitation u_d'!C$7</f>
        <v>4.5</v>
      </c>
      <c r="F175" s="33">
        <f>'Quark excitation u_d'!C$7</f>
        <v>4.5</v>
      </c>
      <c r="G175" s="76">
        <f>'Quark excitation S'!C45</f>
        <v>14.983081847279374</v>
      </c>
      <c r="H175" s="32">
        <f>Configs!I$35</f>
        <v>2</v>
      </c>
      <c r="I175" s="20">
        <v>0.5</v>
      </c>
      <c r="J175" s="35">
        <f t="shared" si="13"/>
        <v>6143.9999999999982</v>
      </c>
      <c r="K175" s="23">
        <v>6202</v>
      </c>
      <c r="L175" s="79"/>
    </row>
    <row r="176" spans="2:12">
      <c r="B176" s="46"/>
      <c r="C176" s="18">
        <f>'Quark excitation u_d'!C$7</f>
        <v>4.5</v>
      </c>
      <c r="D176" s="18">
        <f>'Quark excitation u_d'!C$7</f>
        <v>4.5</v>
      </c>
      <c r="E176" s="18">
        <f>'Quark excitation u_d'!C$7</f>
        <v>4.5</v>
      </c>
      <c r="F176" s="33">
        <f>'Quark excitation u_d'!C$7</f>
        <v>4.5</v>
      </c>
      <c r="G176" s="76">
        <f>'Quark excitation S'!C95</f>
        <v>15.732235939643346</v>
      </c>
      <c r="H176" s="32">
        <f>Configs!I$35</f>
        <v>2</v>
      </c>
      <c r="I176" s="20">
        <v>0.5</v>
      </c>
      <c r="J176" s="35">
        <f t="shared" si="13"/>
        <v>6451.2</v>
      </c>
      <c r="K176" s="23"/>
      <c r="L176" s="79" t="s">
        <v>541</v>
      </c>
    </row>
    <row r="177" spans="2:12">
      <c r="B177" s="46"/>
      <c r="C177" s="18">
        <f>'Quark excitation u_d'!C$7</f>
        <v>4.5</v>
      </c>
      <c r="D177" s="18">
        <f>'Quark excitation u_d'!C$7</f>
        <v>4.5</v>
      </c>
      <c r="E177" s="18">
        <f>'Quark excitation u_d'!C$7</f>
        <v>4.5</v>
      </c>
      <c r="F177" s="33">
        <f>'Quark excitation u_d'!C$7</f>
        <v>4.5</v>
      </c>
      <c r="G177" s="76">
        <f>'Quark excitation S'!C49</f>
        <v>15.981953970431329</v>
      </c>
      <c r="H177" s="32">
        <f>Configs!I$35</f>
        <v>2</v>
      </c>
      <c r="I177" s="20">
        <v>0.5</v>
      </c>
      <c r="J177" s="35">
        <f t="shared" si="13"/>
        <v>6553.5999999999967</v>
      </c>
      <c r="K177" s="23"/>
      <c r="L177" s="79"/>
    </row>
    <row r="178" spans="2:12">
      <c r="B178" s="46"/>
      <c r="C178" s="18">
        <f>'Quark excitation u_d'!C$7</f>
        <v>4.5</v>
      </c>
      <c r="D178" s="18">
        <f>'Quark excitation u_d'!C$7</f>
        <v>4.5</v>
      </c>
      <c r="E178" s="18">
        <f>'Quark excitation u_d'!C$7</f>
        <v>4.5</v>
      </c>
      <c r="F178" s="33">
        <f>'Quark excitation u_d'!C$7</f>
        <v>4.5</v>
      </c>
      <c r="G178" s="76">
        <f>'Quark excitation S'!C96</f>
        <v>16.481390032007315</v>
      </c>
      <c r="H178" s="32">
        <f>Configs!I$35</f>
        <v>2</v>
      </c>
      <c r="I178" s="20">
        <v>0.5</v>
      </c>
      <c r="J178" s="35">
        <f t="shared" si="13"/>
        <v>6758.4</v>
      </c>
      <c r="K178" s="23"/>
      <c r="L178" s="79" t="s">
        <v>541</v>
      </c>
    </row>
    <row r="179" spans="2:12">
      <c r="B179" s="46"/>
      <c r="C179" s="18">
        <f>'Quark excitation u_d'!C$7</f>
        <v>4.5</v>
      </c>
      <c r="D179" s="18">
        <f>'Quark excitation u_d'!C$7</f>
        <v>4.5</v>
      </c>
      <c r="E179" s="18">
        <f>'Quark excitation u_d'!C$7</f>
        <v>4.5</v>
      </c>
      <c r="F179" s="33">
        <f>'Quark excitation u_d'!C$7</f>
        <v>4.5</v>
      </c>
      <c r="G179" s="76">
        <f>'Quark excitation S'!C50</f>
        <v>16.980826093583289</v>
      </c>
      <c r="H179" s="32">
        <f>Configs!I$35</f>
        <v>2</v>
      </c>
      <c r="I179" s="20">
        <v>0.5</v>
      </c>
      <c r="J179" s="35">
        <f t="shared" si="13"/>
        <v>6963.1999999999971</v>
      </c>
      <c r="K179" s="17"/>
      <c r="L179" s="45"/>
    </row>
    <row r="180" spans="2:12">
      <c r="B180" s="46"/>
      <c r="C180" s="18">
        <f>'Quark excitation u_d'!C$7</f>
        <v>4.5</v>
      </c>
      <c r="D180" s="18">
        <f>'Quark excitation u_d'!C$7</f>
        <v>4.5</v>
      </c>
      <c r="E180" s="18">
        <f>'Quark excitation u_d'!C$7</f>
        <v>4.5</v>
      </c>
      <c r="F180" s="33">
        <f>'Quark excitation u_d'!C$7</f>
        <v>4.5</v>
      </c>
      <c r="G180" s="76">
        <f>'Quark excitation S'!C51</f>
        <v>17.979698216735244</v>
      </c>
      <c r="H180" s="32">
        <f>Configs!I$35</f>
        <v>2</v>
      </c>
      <c r="I180" s="20">
        <v>0.5</v>
      </c>
      <c r="J180" s="35">
        <f t="shared" si="13"/>
        <v>7372.7999999999956</v>
      </c>
      <c r="K180" s="17"/>
      <c r="L180" s="45"/>
    </row>
    <row r="181" spans="2:12">
      <c r="B181" s="46"/>
      <c r="C181" s="18">
        <f>'Quark excitation u_d'!C$7</f>
        <v>4.5</v>
      </c>
      <c r="D181" s="18">
        <f>'Quark excitation u_d'!C$7</f>
        <v>4.5</v>
      </c>
      <c r="E181" s="18">
        <f>'Quark excitation u_d'!C$7</f>
        <v>4.5</v>
      </c>
      <c r="F181" s="33">
        <f>'Quark excitation u_d'!C$7</f>
        <v>4.5</v>
      </c>
      <c r="G181" s="76">
        <f>'Quark excitation S'!C52</f>
        <v>18.978570339887202</v>
      </c>
      <c r="H181" s="32">
        <f>Configs!I$35</f>
        <v>2</v>
      </c>
      <c r="I181" s="20">
        <v>0.5</v>
      </c>
      <c r="J181" s="35">
        <f t="shared" si="13"/>
        <v>7782.399999999996</v>
      </c>
      <c r="K181" s="17"/>
      <c r="L181" s="45"/>
    </row>
    <row r="182" spans="2:12">
      <c r="B182" s="46"/>
      <c r="C182" s="18">
        <f>'Quark excitation u_d'!C$7</f>
        <v>4.5</v>
      </c>
      <c r="D182" s="18">
        <f>'Quark excitation u_d'!C$7</f>
        <v>4.5</v>
      </c>
      <c r="E182" s="18">
        <f>'Quark excitation u_d'!C$7</f>
        <v>4.5</v>
      </c>
      <c r="F182" s="33">
        <f>'Quark excitation u_d'!C$7</f>
        <v>4.5</v>
      </c>
      <c r="G182" s="76">
        <f>'Quark excitation S'!C53</f>
        <v>19.977442463039164</v>
      </c>
      <c r="H182" s="32">
        <f>Configs!I$35</f>
        <v>2</v>
      </c>
      <c r="I182" s="20">
        <v>0.5</v>
      </c>
      <c r="J182" s="35">
        <f t="shared" si="13"/>
        <v>8191.9999999999973</v>
      </c>
      <c r="K182" s="17"/>
      <c r="L182" s="45"/>
    </row>
    <row r="183" spans="2:12">
      <c r="B183" s="46"/>
      <c r="C183" s="18">
        <f>'Quark excitation u_d'!C$7</f>
        <v>4.5</v>
      </c>
      <c r="D183" s="18">
        <f>'Quark excitation u_d'!C$7</f>
        <v>4.5</v>
      </c>
      <c r="E183" s="18">
        <f>'Quark excitation u_d'!C$7</f>
        <v>4.5</v>
      </c>
      <c r="F183" s="33">
        <f>'Quark excitation u_d'!C$7</f>
        <v>4.5</v>
      </c>
      <c r="G183" s="76">
        <f>'Quark excitation S'!C97</f>
        <v>20.976314586191126</v>
      </c>
      <c r="H183" s="32">
        <f>Configs!I$35</f>
        <v>2</v>
      </c>
      <c r="I183" s="20">
        <v>0.5</v>
      </c>
      <c r="J183" s="35">
        <f t="shared" si="13"/>
        <v>8601.5999999999985</v>
      </c>
      <c r="K183" s="17"/>
      <c r="L183" s="45" t="s">
        <v>541</v>
      </c>
    </row>
    <row r="184" spans="2:12">
      <c r="B184" s="46"/>
      <c r="C184" s="18">
        <f>'Quark excitation u_d'!C$7</f>
        <v>4.5</v>
      </c>
      <c r="D184" s="18">
        <f>'Quark excitation u_d'!C$7</f>
        <v>4.5</v>
      </c>
      <c r="E184" s="18">
        <f>'Quark excitation u_d'!C$7</f>
        <v>4.5</v>
      </c>
      <c r="F184" s="33">
        <f>'Quark excitation u_d'!C$7</f>
        <v>4.5</v>
      </c>
      <c r="G184" s="76">
        <f>'Quark excitation S'!C98</f>
        <v>21.975186709343085</v>
      </c>
      <c r="H184" s="32">
        <f>Configs!I$35</f>
        <v>2</v>
      </c>
      <c r="I184" s="20">
        <v>0.5</v>
      </c>
      <c r="J184" s="35">
        <f t="shared" si="13"/>
        <v>9011.1999999999989</v>
      </c>
      <c r="K184" s="17"/>
      <c r="L184" s="45" t="s">
        <v>541</v>
      </c>
    </row>
    <row r="185" spans="2:12">
      <c r="B185" s="46"/>
      <c r="C185" s="18"/>
      <c r="D185" s="18"/>
      <c r="E185" s="18"/>
      <c r="F185" s="33"/>
      <c r="G185" s="76"/>
      <c r="H185" s="32"/>
      <c r="I185" s="20"/>
      <c r="J185" s="35"/>
      <c r="K185" s="23"/>
      <c r="L185" s="79"/>
    </row>
    <row r="186" spans="2:12">
      <c r="B186" s="77" t="s">
        <v>293</v>
      </c>
      <c r="C186" s="18">
        <f>'Quark excitation u_d'!C$7</f>
        <v>4.5</v>
      </c>
      <c r="D186" s="18">
        <f>'Quark excitation u_d'!C$7</f>
        <v>4.5</v>
      </c>
      <c r="E186" s="18">
        <f>'Quark excitation u_d'!C$7</f>
        <v>4.5</v>
      </c>
      <c r="F186" s="30">
        <f>'Quark excitation S'!C58</f>
        <v>5.3901234567901213</v>
      </c>
      <c r="G186" s="76">
        <f>'Quark excitation S'!C58</f>
        <v>5.3901234567901213</v>
      </c>
      <c r="H186" s="32">
        <f>Configs!I$35</f>
        <v>2</v>
      </c>
      <c r="I186" s="20">
        <v>0.5</v>
      </c>
      <c r="J186" s="35">
        <f t="shared" si="13"/>
        <v>2647.4938888888864</v>
      </c>
      <c r="K186" s="23">
        <v>2573</v>
      </c>
      <c r="L186" s="79"/>
    </row>
    <row r="187" spans="2:12">
      <c r="B187" s="46"/>
      <c r="C187" s="18">
        <f>'Quark excitation u_d'!C$7</f>
        <v>4.5</v>
      </c>
      <c r="D187" s="18">
        <f>'Quark excitation u_d'!C$7</f>
        <v>4.5</v>
      </c>
      <c r="E187" s="18">
        <f>'Quark excitation u_d'!C$7</f>
        <v>4.5</v>
      </c>
      <c r="F187" s="30">
        <f>'Quark excitation S'!C59</f>
        <v>5.5567901234567882</v>
      </c>
      <c r="G187" s="76">
        <f>'Quark excitation S'!C59</f>
        <v>5.5567901234567882</v>
      </c>
      <c r="H187" s="32">
        <f>Configs!I$35</f>
        <v>2</v>
      </c>
      <c r="I187" s="20">
        <v>0.5</v>
      </c>
      <c r="J187" s="35">
        <f t="shared" si="13"/>
        <v>2813.7501388888872</v>
      </c>
      <c r="K187" s="23"/>
      <c r="L187" s="79"/>
    </row>
    <row r="188" spans="2:12">
      <c r="B188" s="46" t="s">
        <v>294</v>
      </c>
      <c r="C188" s="18">
        <f>'Quark excitation u_d'!C$7</f>
        <v>4.5</v>
      </c>
      <c r="D188" s="18">
        <f>'Quark excitation u_d'!C$7</f>
        <v>4.5</v>
      </c>
      <c r="E188" s="18">
        <f>'Quark excitation u_d'!C$7</f>
        <v>4.5</v>
      </c>
      <c r="F188" s="30">
        <f>'Quark excitation S'!C60</f>
        <v>5.7234567901234552</v>
      </c>
      <c r="G188" s="76">
        <f>'Quark excitation S'!C60</f>
        <v>5.7234567901234552</v>
      </c>
      <c r="H188" s="32">
        <f>Configs!I$35</f>
        <v>2</v>
      </c>
      <c r="I188" s="20">
        <v>0.5</v>
      </c>
      <c r="J188" s="35">
        <f t="shared" si="13"/>
        <v>2985.0688888888872</v>
      </c>
      <c r="K188" s="23">
        <v>2994</v>
      </c>
      <c r="L188" s="79"/>
    </row>
    <row r="189" spans="2:12">
      <c r="B189" s="46" t="s">
        <v>295</v>
      </c>
      <c r="C189" s="18">
        <f>'Quark excitation u_d'!C$7</f>
        <v>4.5</v>
      </c>
      <c r="D189" s="18">
        <f>'Quark excitation u_d'!C$7</f>
        <v>4.5</v>
      </c>
      <c r="E189" s="18">
        <f>'Quark excitation u_d'!C$7</f>
        <v>4.5</v>
      </c>
      <c r="F189" s="30">
        <f>'Quark excitation S'!C61</f>
        <v>5.8901234567901213</v>
      </c>
      <c r="G189" s="76">
        <f>'Quark excitation S'!C61</f>
        <v>5.8901234567901213</v>
      </c>
      <c r="H189" s="32">
        <f>Configs!I$35</f>
        <v>2</v>
      </c>
      <c r="I189" s="20">
        <v>0.5</v>
      </c>
      <c r="J189" s="35">
        <f t="shared" si="13"/>
        <v>3161.4501388888866</v>
      </c>
      <c r="K189" s="23">
        <v>3170</v>
      </c>
      <c r="L189" s="79"/>
    </row>
    <row r="190" spans="2:12">
      <c r="B190" s="46" t="s">
        <v>296</v>
      </c>
      <c r="C190" s="18">
        <f>'Quark excitation u_d'!C$7</f>
        <v>4.5</v>
      </c>
      <c r="D190" s="18">
        <f>'Quark excitation u_d'!C$7</f>
        <v>4.5</v>
      </c>
      <c r="E190" s="18">
        <f>'Quark excitation u_d'!C$7</f>
        <v>4.5</v>
      </c>
      <c r="F190" s="30">
        <f>'Quark excitation S'!C62</f>
        <v>6.0567901234567882</v>
      </c>
      <c r="G190" s="76">
        <f>'Quark excitation S'!C62</f>
        <v>6.0567901234567882</v>
      </c>
      <c r="H190" s="32">
        <f>Configs!I$35</f>
        <v>2</v>
      </c>
      <c r="I190" s="20">
        <v>0.5</v>
      </c>
      <c r="J190" s="35">
        <f t="shared" si="13"/>
        <v>3342.893888888887</v>
      </c>
      <c r="K190" s="23">
        <v>3307</v>
      </c>
      <c r="L190" s="79"/>
    </row>
    <row r="191" spans="2:12">
      <c r="B191" s="46" t="s">
        <v>297</v>
      </c>
      <c r="C191" s="18">
        <f>'Quark excitation u_d'!C$7</f>
        <v>4.5</v>
      </c>
      <c r="D191" s="18">
        <f>'Quark excitation u_d'!C$7</f>
        <v>4.5</v>
      </c>
      <c r="E191" s="18">
        <f>'Quark excitation u_d'!C$7</f>
        <v>4.5</v>
      </c>
      <c r="F191" s="30">
        <f>'Quark excitation S'!C63</f>
        <v>6.2234567901234552</v>
      </c>
      <c r="G191" s="76">
        <f>'Quark excitation S'!C63</f>
        <v>6.2234567901234552</v>
      </c>
      <c r="H191" s="32">
        <f>Configs!I$35</f>
        <v>2</v>
      </c>
      <c r="I191" s="20">
        <v>0.5</v>
      </c>
      <c r="J191" s="35">
        <f t="shared" si="13"/>
        <v>3529.4001388888869</v>
      </c>
      <c r="K191" s="23">
        <v>3561</v>
      </c>
      <c r="L191" s="79"/>
    </row>
    <row r="192" spans="2:12">
      <c r="B192" s="46" t="s">
        <v>298</v>
      </c>
      <c r="C192" s="18">
        <f>'Quark excitation u_d'!C$7</f>
        <v>4.5</v>
      </c>
      <c r="D192" s="18">
        <f>'Quark excitation u_d'!C$7</f>
        <v>4.5</v>
      </c>
      <c r="E192" s="18">
        <f>'Quark excitation u_d'!C$7</f>
        <v>4.5</v>
      </c>
      <c r="F192" s="30">
        <f>'Quark excitation S'!C64</f>
        <v>6.3901234567901213</v>
      </c>
      <c r="G192" s="76">
        <f>'Quark excitation S'!C64</f>
        <v>6.3901234567901213</v>
      </c>
      <c r="H192" s="32">
        <f>Configs!I$35</f>
        <v>2</v>
      </c>
      <c r="I192" s="20">
        <v>0.5</v>
      </c>
      <c r="J192" s="35">
        <f t="shared" si="13"/>
        <v>3720.9688888888868</v>
      </c>
      <c r="K192" s="23">
        <v>3815</v>
      </c>
      <c r="L192" s="79"/>
    </row>
    <row r="193" spans="2:12">
      <c r="B193" s="46" t="s">
        <v>299</v>
      </c>
      <c r="C193" s="18">
        <f>'Quark excitation u_d'!C$7</f>
        <v>4.5</v>
      </c>
      <c r="D193" s="18">
        <f>'Quark excitation u_d'!C$7</f>
        <v>4.5</v>
      </c>
      <c r="E193" s="18">
        <f>'Quark excitation u_d'!C$7</f>
        <v>4.5</v>
      </c>
      <c r="F193" s="30">
        <f>'Quark excitation S'!C65</f>
        <v>6.5567901234567882</v>
      </c>
      <c r="G193" s="76">
        <f>'Quark excitation S'!C65</f>
        <v>6.5567901234567882</v>
      </c>
      <c r="H193" s="32">
        <f>Configs!I$35</f>
        <v>2</v>
      </c>
      <c r="I193" s="20">
        <v>0.5</v>
      </c>
      <c r="J193" s="35">
        <f t="shared" si="13"/>
        <v>3917.6001388888867</v>
      </c>
      <c r="K193" s="23">
        <v>3972</v>
      </c>
      <c r="L193" s="79"/>
    </row>
    <row r="194" spans="2:12">
      <c r="B194" s="46" t="s">
        <v>300</v>
      </c>
      <c r="C194" s="18">
        <f>'Quark excitation u_d'!C$7</f>
        <v>4.5</v>
      </c>
      <c r="D194" s="18">
        <f>'Quark excitation u_d'!C$7</f>
        <v>4.5</v>
      </c>
      <c r="E194" s="18">
        <f>'Quark excitation u_d'!C$7</f>
        <v>4.5</v>
      </c>
      <c r="F194" s="30">
        <f>'Quark excitation S'!C66</f>
        <v>6.7234567901234552</v>
      </c>
      <c r="G194" s="76">
        <f>'Quark excitation S'!C66</f>
        <v>6.7234567901234552</v>
      </c>
      <c r="H194" s="32">
        <f>Configs!I$35</f>
        <v>2</v>
      </c>
      <c r="I194" s="20">
        <v>0.5</v>
      </c>
      <c r="J194" s="35">
        <f t="shared" si="13"/>
        <v>4119.2938888888866</v>
      </c>
      <c r="K194" s="23">
        <v>4148</v>
      </c>
      <c r="L194" s="79"/>
    </row>
    <row r="195" spans="2:12">
      <c r="B195" s="46" t="s">
        <v>301</v>
      </c>
      <c r="C195" s="18">
        <f>'Quark excitation u_d'!C$7</f>
        <v>4.5</v>
      </c>
      <c r="D195" s="18">
        <f>'Quark excitation u_d'!C$7</f>
        <v>4.5</v>
      </c>
      <c r="E195" s="18">
        <f>'Quark excitation u_d'!C$7</f>
        <v>4.5</v>
      </c>
      <c r="F195" s="30">
        <f>'Quark excitation S'!C67</f>
        <v>6.8901234567901213</v>
      </c>
      <c r="G195" s="76">
        <f>'Quark excitation S'!C67</f>
        <v>6.8901234567901213</v>
      </c>
      <c r="H195" s="32">
        <f>Configs!I$35</f>
        <v>2</v>
      </c>
      <c r="I195" s="20">
        <v>0.5</v>
      </c>
      <c r="J195" s="35">
        <f t="shared" si="13"/>
        <v>4326.0501388888861</v>
      </c>
      <c r="K195" s="23">
        <v>4402</v>
      </c>
      <c r="L195" s="79"/>
    </row>
    <row r="196" spans="2:12">
      <c r="B196" s="46" t="s">
        <v>302</v>
      </c>
      <c r="C196" s="18">
        <f>'Quark excitation u_d'!C$7</f>
        <v>4.5</v>
      </c>
      <c r="D196" s="18">
        <f>'Quark excitation u_d'!C$7</f>
        <v>4.5</v>
      </c>
      <c r="E196" s="18">
        <f>'Quark excitation u_d'!C$7</f>
        <v>4.5</v>
      </c>
      <c r="F196" s="30">
        <f>'Quark excitation S'!C68</f>
        <v>7.0567901234567882</v>
      </c>
      <c r="G196" s="76">
        <f>'Quark excitation S'!C68</f>
        <v>7.0567901234567882</v>
      </c>
      <c r="H196" s="32">
        <f>Configs!I$35</f>
        <v>2</v>
      </c>
      <c r="I196" s="20">
        <v>0.5</v>
      </c>
      <c r="J196" s="35">
        <f t="shared" si="13"/>
        <v>4537.8688888888864</v>
      </c>
      <c r="K196" s="23">
        <v>4637</v>
      </c>
      <c r="L196" s="79"/>
    </row>
    <row r="197" spans="2:12">
      <c r="B197" s="46" t="s">
        <v>303</v>
      </c>
      <c r="C197" s="18">
        <f>'Quark excitation u_d'!C$7</f>
        <v>4.5</v>
      </c>
      <c r="D197" s="18">
        <f>'Quark excitation u_d'!C$7</f>
        <v>4.5</v>
      </c>
      <c r="E197" s="18">
        <f>'Quark excitation u_d'!C$7</f>
        <v>4.5</v>
      </c>
      <c r="F197" s="30">
        <f>'Quark excitation S'!C69</f>
        <v>7.3901234567901213</v>
      </c>
      <c r="G197" s="76">
        <f>'Quark excitation S'!C69</f>
        <v>7.3901234567901213</v>
      </c>
      <c r="H197" s="32">
        <f>Configs!I$35</f>
        <v>2</v>
      </c>
      <c r="I197" s="20">
        <v>0.5</v>
      </c>
      <c r="J197" s="35">
        <f t="shared" si="13"/>
        <v>4976.6938888888862</v>
      </c>
      <c r="K197" s="23">
        <v>4891</v>
      </c>
      <c r="L197" s="79"/>
    </row>
    <row r="198" spans="2:12">
      <c r="B198" s="46"/>
      <c r="C198" s="18"/>
      <c r="D198" s="18"/>
      <c r="E198" s="18"/>
      <c r="F198" s="30"/>
      <c r="G198" s="76"/>
      <c r="H198" s="32"/>
      <c r="I198" s="20"/>
      <c r="J198" s="35"/>
      <c r="K198" s="17"/>
      <c r="L198" s="45"/>
    </row>
    <row r="199" spans="2:12">
      <c r="B199" s="46" t="s">
        <v>308</v>
      </c>
      <c r="C199" s="18">
        <f>'Quark excitation u_d'!C$7</f>
        <v>4.5</v>
      </c>
      <c r="D199" s="18">
        <f>'Quark excitation u_d'!C$7</f>
        <v>4.5</v>
      </c>
      <c r="E199" s="30">
        <f>'Quark excitation S'!C58</f>
        <v>5.3901234567901213</v>
      </c>
      <c r="F199" s="30">
        <f>'Quark excitation S'!C58</f>
        <v>5.3901234567901213</v>
      </c>
      <c r="G199" s="76">
        <f>'Quark excitation S'!C58</f>
        <v>5.3901234567901213</v>
      </c>
      <c r="H199" s="32">
        <f>Configs!I$35</f>
        <v>2</v>
      </c>
      <c r="I199" s="20">
        <v>0.5</v>
      </c>
      <c r="J199" s="35">
        <f t="shared" si="13"/>
        <v>3171.181980490775</v>
      </c>
      <c r="K199" s="23">
        <v>3272</v>
      </c>
      <c r="L199" s="45"/>
    </row>
    <row r="200" spans="2:12">
      <c r="B200" s="46"/>
      <c r="C200" s="18">
        <f>'Quark excitation u_d'!C$7</f>
        <v>4.5</v>
      </c>
      <c r="D200" s="18">
        <f>'Quark excitation u_d'!C$7</f>
        <v>4.5</v>
      </c>
      <c r="E200" s="30">
        <f>'Quark excitation S'!C59</f>
        <v>5.5567901234567882</v>
      </c>
      <c r="F200" s="30">
        <f>'Quark excitation S'!C59</f>
        <v>5.5567901234567882</v>
      </c>
      <c r="G200" s="76">
        <f>'Quark excitation S'!C59</f>
        <v>5.5567901234567882</v>
      </c>
      <c r="H200" s="32">
        <f>Configs!I$35</f>
        <v>2</v>
      </c>
      <c r="I200" s="20">
        <v>0.5</v>
      </c>
      <c r="J200" s="35">
        <f t="shared" si="13"/>
        <v>3474.5375514784296</v>
      </c>
      <c r="K200" s="23"/>
      <c r="L200" s="45"/>
    </row>
    <row r="201" spans="2:12">
      <c r="B201" s="46"/>
      <c r="C201" s="18">
        <f>'Quark excitation u_d'!C$7</f>
        <v>4.5</v>
      </c>
      <c r="D201" s="18">
        <f>'Quark excitation u_d'!C$7</f>
        <v>4.5</v>
      </c>
      <c r="E201" s="30">
        <f>'Quark excitation S'!C60</f>
        <v>5.7234567901234552</v>
      </c>
      <c r="F201" s="30">
        <f>'Quark excitation S'!C60</f>
        <v>5.7234567901234552</v>
      </c>
      <c r="G201" s="76">
        <f>'Quark excitation S'!C60</f>
        <v>5.7234567901234552</v>
      </c>
      <c r="H201" s="32">
        <f>Configs!I$35</f>
        <v>2</v>
      </c>
      <c r="I201" s="20">
        <v>0.5</v>
      </c>
      <c r="J201" s="35">
        <f t="shared" si="13"/>
        <v>3796.6472891327512</v>
      </c>
      <c r="K201" s="23"/>
      <c r="L201" s="45"/>
    </row>
    <row r="202" spans="2:12">
      <c r="B202" s="46" t="s">
        <v>307</v>
      </c>
      <c r="C202" s="18">
        <f>'Quark excitation u_d'!C$7</f>
        <v>4.5</v>
      </c>
      <c r="D202" s="18">
        <f>'Quark excitation u_d'!C$7</f>
        <v>4.5</v>
      </c>
      <c r="E202" s="30">
        <f>'Quark excitation S'!C60</f>
        <v>5.7234567901234552</v>
      </c>
      <c r="F202" s="30">
        <f>'Quark excitation S'!C60</f>
        <v>5.7234567901234552</v>
      </c>
      <c r="G202" s="76">
        <f>'Quark excitation S'!C61</f>
        <v>5.8901234567901213</v>
      </c>
      <c r="H202" s="32">
        <f>Configs!I$35</f>
        <v>2</v>
      </c>
      <c r="I202" s="20">
        <v>0.5</v>
      </c>
      <c r="J202" s="35">
        <f>C202*D202*E202*F202*G202*H202*I202</f>
        <v>3907.2053961286356</v>
      </c>
      <c r="K202" s="23">
        <v>3937</v>
      </c>
      <c r="L202" s="45" t="s">
        <v>541</v>
      </c>
    </row>
    <row r="203" spans="2:12">
      <c r="B203" s="46"/>
      <c r="C203" s="18">
        <f>'Quark excitation u_d'!C$7</f>
        <v>4.5</v>
      </c>
      <c r="D203" s="18">
        <f>'Quark excitation u_d'!C$7</f>
        <v>4.5</v>
      </c>
      <c r="E203" s="30">
        <f>'Quark excitation S'!C61</f>
        <v>5.8901234567901213</v>
      </c>
      <c r="F203" s="30">
        <f>'Quark excitation S'!C61</f>
        <v>5.8901234567901213</v>
      </c>
      <c r="G203" s="76">
        <f>'Quark excitation S'!C61</f>
        <v>5.8901234567901213</v>
      </c>
      <c r="H203" s="32">
        <f>Configs!I$35</f>
        <v>2</v>
      </c>
      <c r="I203" s="20">
        <v>0.5</v>
      </c>
      <c r="J203" s="35">
        <f t="shared" si="13"/>
        <v>4138.0736934537372</v>
      </c>
      <c r="K203" s="23"/>
      <c r="L203" s="45"/>
    </row>
    <row r="204" spans="2:12">
      <c r="B204" s="46" t="s">
        <v>306</v>
      </c>
      <c r="C204" s="18">
        <f>'Quark excitation u_d'!C$7</f>
        <v>4.5</v>
      </c>
      <c r="D204" s="18">
        <f>'Quark excitation u_d'!C$7</f>
        <v>4.5</v>
      </c>
      <c r="E204" s="30">
        <f>'Quark excitation S'!C62</f>
        <v>6.0567901234567882</v>
      </c>
      <c r="F204" s="30">
        <f>'Quark excitation S'!C62</f>
        <v>6.0567901234567882</v>
      </c>
      <c r="G204" s="76">
        <f>'Quark excitation S'!C62</f>
        <v>6.0567901234567882</v>
      </c>
      <c r="H204" s="32">
        <f>Configs!I$35</f>
        <v>2</v>
      </c>
      <c r="I204" s="20">
        <v>0.5</v>
      </c>
      <c r="J204" s="35">
        <f t="shared" si="13"/>
        <v>4499.3792644413916</v>
      </c>
      <c r="K204" s="23">
        <v>4403</v>
      </c>
      <c r="L204" s="45"/>
    </row>
    <row r="205" spans="2:12">
      <c r="B205" s="46" t="s">
        <v>305</v>
      </c>
      <c r="C205" s="18">
        <f>'Quark excitation u_d'!C$7</f>
        <v>4.5</v>
      </c>
      <c r="D205" s="18">
        <f>'Quark excitation u_d'!C$7</f>
        <v>4.5</v>
      </c>
      <c r="E205" s="30">
        <f>'Quark excitation S'!C62</f>
        <v>6.0567901234567882</v>
      </c>
      <c r="F205" s="30">
        <f>'Quark excitation S'!C62</f>
        <v>6.0567901234567882</v>
      </c>
      <c r="G205" s="76">
        <f>'Quark excitation S'!C63</f>
        <v>6.2234567901234552</v>
      </c>
      <c r="H205" s="32">
        <f>Configs!I$35</f>
        <v>2</v>
      </c>
      <c r="I205" s="20">
        <v>0.5</v>
      </c>
      <c r="J205" s="35">
        <f t="shared" si="13"/>
        <v>4623.1901492150546</v>
      </c>
      <c r="K205" s="23">
        <v>4657</v>
      </c>
      <c r="L205" s="45" t="s">
        <v>541</v>
      </c>
    </row>
    <row r="206" spans="2:12">
      <c r="B206" s="77" t="s">
        <v>304</v>
      </c>
      <c r="C206" s="18">
        <f>'Quark excitation u_d'!C$7</f>
        <v>4.5</v>
      </c>
      <c r="D206" s="18">
        <f>'Quark excitation u_d'!C$7</f>
        <v>4.5</v>
      </c>
      <c r="E206" s="30">
        <f>'Quark excitation S'!C63</f>
        <v>6.2234567901234552</v>
      </c>
      <c r="F206" s="30">
        <f>'Quark excitation S'!C63</f>
        <v>6.2234567901234552</v>
      </c>
      <c r="G206" s="76">
        <f>'Quark excitation S'!C63</f>
        <v>6.2234567901234552</v>
      </c>
      <c r="H206" s="32">
        <f>Configs!I$35</f>
        <v>2</v>
      </c>
      <c r="I206" s="20">
        <v>0.5</v>
      </c>
      <c r="J206" s="35">
        <f t="shared" si="13"/>
        <v>4881.1265020957135</v>
      </c>
      <c r="K206" s="23">
        <v>4833</v>
      </c>
      <c r="L206" s="45"/>
    </row>
    <row r="207" spans="2:12">
      <c r="B207" s="46"/>
      <c r="C207" s="18">
        <f>'Quark excitation u_d'!C$7</f>
        <v>4.5</v>
      </c>
      <c r="D207" s="18">
        <f>'Quark excitation u_d'!C$7</f>
        <v>4.5</v>
      </c>
      <c r="E207" s="30">
        <f>'Quark excitation S'!C64</f>
        <v>6.3901234567901213</v>
      </c>
      <c r="F207" s="30">
        <f>'Quark excitation S'!C64</f>
        <v>6.3901234567901213</v>
      </c>
      <c r="G207" s="76">
        <f>'Quark excitation S'!C64</f>
        <v>6.3901234567901213</v>
      </c>
      <c r="H207" s="32">
        <f>Configs!I$35</f>
        <v>2</v>
      </c>
      <c r="I207" s="20">
        <v>0.5</v>
      </c>
      <c r="J207" s="35">
        <f t="shared" si="13"/>
        <v>5283.8779064166993</v>
      </c>
      <c r="K207" s="23"/>
      <c r="L207" s="45"/>
    </row>
    <row r="208" spans="2:12">
      <c r="B208" s="46"/>
      <c r="C208" s="18">
        <f>'Quark excitation u_d'!C$7</f>
        <v>4.5</v>
      </c>
      <c r="D208" s="18">
        <f>'Quark excitation u_d'!C$7</f>
        <v>4.5</v>
      </c>
      <c r="E208" s="30">
        <f>'Quark excitation S'!C65</f>
        <v>6.5567901234567882</v>
      </c>
      <c r="F208" s="30">
        <f>'Quark excitation S'!C65</f>
        <v>6.5567901234567882</v>
      </c>
      <c r="G208" s="76">
        <f>'Quark excitation S'!C65</f>
        <v>6.5567901234567882</v>
      </c>
      <c r="H208" s="32">
        <f>Configs!I$35</f>
        <v>2</v>
      </c>
      <c r="I208" s="20">
        <v>0.5</v>
      </c>
      <c r="J208" s="35">
        <f t="shared" si="13"/>
        <v>5708.1959774043535</v>
      </c>
      <c r="K208" s="23"/>
      <c r="L208" s="45"/>
    </row>
    <row r="209" spans="2:12">
      <c r="B209" s="46"/>
      <c r="C209" s="18">
        <f>'Quark excitation u_d'!C$7</f>
        <v>4.5</v>
      </c>
      <c r="D209" s="18">
        <f>'Quark excitation u_d'!C$7</f>
        <v>4.5</v>
      </c>
      <c r="E209" s="30">
        <f>'Quark excitation S'!C66</f>
        <v>6.7234567901234552</v>
      </c>
      <c r="F209" s="30">
        <f>'Quark excitation S'!C66</f>
        <v>6.7234567901234552</v>
      </c>
      <c r="G209" s="76">
        <f>'Quark excitation S'!C66</f>
        <v>6.7234567901234552</v>
      </c>
      <c r="H209" s="32">
        <f>Configs!I$35</f>
        <v>2</v>
      </c>
      <c r="I209" s="20">
        <v>0.5</v>
      </c>
      <c r="J209" s="35">
        <f t="shared" si="13"/>
        <v>6154.6432150586761</v>
      </c>
      <c r="K209" s="23"/>
      <c r="L209" s="45"/>
    </row>
    <row r="210" spans="2:12">
      <c r="B210" s="46"/>
      <c r="C210" s="18">
        <f>'Quark excitation u_d'!C$7</f>
        <v>4.5</v>
      </c>
      <c r="D210" s="18">
        <f>'Quark excitation u_d'!C$7</f>
        <v>4.5</v>
      </c>
      <c r="E210" s="30">
        <f>'Quark excitation S'!C67</f>
        <v>6.8901234567901213</v>
      </c>
      <c r="F210" s="30">
        <f>'Quark excitation S'!C67</f>
        <v>6.8901234567901213</v>
      </c>
      <c r="G210" s="76">
        <f>'Quark excitation S'!C67</f>
        <v>6.8901234567901213</v>
      </c>
      <c r="H210" s="32">
        <f>Configs!I$35</f>
        <v>2</v>
      </c>
      <c r="I210" s="20">
        <v>0.5</v>
      </c>
      <c r="J210" s="35">
        <f t="shared" si="13"/>
        <v>6623.7821193796608</v>
      </c>
      <c r="K210" s="23"/>
      <c r="L210" s="45"/>
    </row>
    <row r="211" spans="2:12">
      <c r="B211" s="46"/>
      <c r="C211" s="18">
        <f>'Quark excitation u_d'!C$7</f>
        <v>4.5</v>
      </c>
      <c r="D211" s="18">
        <f>'Quark excitation u_d'!C$7</f>
        <v>4.5</v>
      </c>
      <c r="E211" s="30">
        <f>'Quark excitation S'!C68</f>
        <v>7.0567901234567882</v>
      </c>
      <c r="F211" s="30">
        <f>'Quark excitation S'!C68</f>
        <v>7.0567901234567882</v>
      </c>
      <c r="G211" s="76">
        <f>'Quark excitation S'!C68</f>
        <v>7.0567901234567882</v>
      </c>
      <c r="H211" s="32">
        <f>Configs!I$35</f>
        <v>2</v>
      </c>
      <c r="I211" s="20">
        <v>0.5</v>
      </c>
      <c r="J211" s="35">
        <f t="shared" si="13"/>
        <v>7116.1751903673157</v>
      </c>
      <c r="K211" s="23"/>
      <c r="L211" s="45"/>
    </row>
    <row r="212" spans="2:12" ht="15.75" thickBot="1">
      <c r="B212" s="47"/>
      <c r="C212" s="75">
        <f>'Quark excitation u_d'!C$7</f>
        <v>4.5</v>
      </c>
      <c r="D212" s="75">
        <f>'Quark excitation u_d'!C$7</f>
        <v>4.5</v>
      </c>
      <c r="E212" s="92">
        <f>'Quark excitation S'!C69</f>
        <v>7.3901234567901213</v>
      </c>
      <c r="F212" s="92">
        <f>'Quark excitation S'!C69</f>
        <v>7.3901234567901213</v>
      </c>
      <c r="G212" s="93">
        <f>'Quark excitation S'!C69</f>
        <v>7.3901234567901213</v>
      </c>
      <c r="H212" s="51">
        <f>Configs!I$35</f>
        <v>2</v>
      </c>
      <c r="I212" s="52">
        <v>0.5</v>
      </c>
      <c r="J212" s="53">
        <f t="shared" si="13"/>
        <v>8172.9738323426236</v>
      </c>
      <c r="K212" s="48"/>
      <c r="L212" s="94"/>
    </row>
    <row r="213" spans="2:12">
      <c r="K213" s="84"/>
    </row>
    <row r="214" spans="2:12" ht="15.75" thickBot="1"/>
    <row r="215" spans="2:12" ht="15" customHeight="1">
      <c r="B215" s="132" t="s">
        <v>605</v>
      </c>
      <c r="C215" s="133"/>
      <c r="D215" s="133"/>
      <c r="E215" s="133"/>
      <c r="F215" s="133"/>
      <c r="G215" s="133"/>
      <c r="H215" s="133"/>
      <c r="I215" s="133"/>
      <c r="J215" s="133"/>
      <c r="K215" s="133"/>
      <c r="L215" s="134"/>
    </row>
    <row r="216" spans="2:12" ht="15" customHeight="1">
      <c r="B216" s="135"/>
      <c r="C216" s="136"/>
      <c r="D216" s="136"/>
      <c r="E216" s="136"/>
      <c r="F216" s="136"/>
      <c r="G216" s="136"/>
      <c r="H216" s="136"/>
      <c r="I216" s="136"/>
      <c r="J216" s="136"/>
      <c r="K216" s="136"/>
      <c r="L216" s="137"/>
    </row>
    <row r="217" spans="2:12" ht="15" customHeight="1">
      <c r="B217" s="135"/>
      <c r="C217" s="136"/>
      <c r="D217" s="136"/>
      <c r="E217" s="136"/>
      <c r="F217" s="136"/>
      <c r="G217" s="136"/>
      <c r="H217" s="136"/>
      <c r="I217" s="136"/>
      <c r="J217" s="136"/>
      <c r="K217" s="136"/>
      <c r="L217" s="137"/>
    </row>
    <row r="218" spans="2:12" ht="15" customHeight="1">
      <c r="B218" s="68"/>
      <c r="C218" s="138" t="s">
        <v>532</v>
      </c>
      <c r="D218" s="138"/>
      <c r="E218" s="138"/>
      <c r="F218" s="138"/>
      <c r="G218" s="121"/>
      <c r="H218" s="25"/>
      <c r="I218" s="25"/>
      <c r="J218" s="139" t="s">
        <v>533</v>
      </c>
      <c r="K218" s="139" t="s">
        <v>534</v>
      </c>
      <c r="L218" s="142" t="s">
        <v>535</v>
      </c>
    </row>
    <row r="219" spans="2:12" ht="15.75" thickBot="1">
      <c r="B219" s="73" t="s">
        <v>525</v>
      </c>
      <c r="C219" s="122" t="s">
        <v>210</v>
      </c>
      <c r="D219" s="122" t="s">
        <v>210</v>
      </c>
      <c r="E219" s="122" t="s">
        <v>210</v>
      </c>
      <c r="F219" s="122" t="s">
        <v>210</v>
      </c>
      <c r="G219" s="122" t="s">
        <v>210</v>
      </c>
      <c r="H219" s="122" t="s">
        <v>531</v>
      </c>
      <c r="I219" s="74"/>
      <c r="J219" s="140"/>
      <c r="K219" s="141"/>
      <c r="L219" s="143"/>
    </row>
    <row r="220" spans="2:12">
      <c r="B220" s="87" t="s">
        <v>526</v>
      </c>
      <c r="C220" s="88">
        <v>1</v>
      </c>
      <c r="D220" s="89"/>
      <c r="E220" s="89"/>
      <c r="F220" s="89"/>
      <c r="G220" s="89"/>
      <c r="H220" s="89"/>
      <c r="I220" s="90"/>
      <c r="J220" s="89"/>
      <c r="K220" s="89"/>
      <c r="L220" s="91"/>
    </row>
    <row r="221" spans="2:12">
      <c r="B221" s="46" t="s">
        <v>213</v>
      </c>
      <c r="C221" s="18">
        <f>'Quark excitation u_d'!C$7</f>
        <v>4.5</v>
      </c>
      <c r="D221" s="18">
        <f>'Quark excitation u_d'!C$7</f>
        <v>4.5</v>
      </c>
      <c r="E221" s="18">
        <f>'Quark excitation u_d'!C$7</f>
        <v>4.5</v>
      </c>
      <c r="F221" s="18">
        <f>'Quark excitation u_d'!C$7</f>
        <v>4.5</v>
      </c>
      <c r="G221" s="23">
        <f>'Quark excitation u_d'!C$7</f>
        <v>4.5</v>
      </c>
      <c r="H221" s="32">
        <f>Configs!I$35</f>
        <v>2</v>
      </c>
      <c r="I221" s="20">
        <v>0.5</v>
      </c>
      <c r="J221" s="35">
        <f>C221*D221*E221*F221*G221*H221*I221</f>
        <v>1845.28125</v>
      </c>
      <c r="K221" s="35">
        <v>1836</v>
      </c>
      <c r="L221" s="69"/>
    </row>
    <row r="222" spans="2:12">
      <c r="B222" s="129" t="s">
        <v>545</v>
      </c>
      <c r="C222" s="130"/>
      <c r="D222" s="130"/>
      <c r="E222" s="130"/>
      <c r="F222" s="130"/>
      <c r="G222" s="130"/>
      <c r="H222" s="130"/>
      <c r="I222" s="130"/>
      <c r="J222" s="130"/>
      <c r="K222" s="130"/>
      <c r="L222" s="131"/>
    </row>
    <row r="223" spans="2:12">
      <c r="B223" s="106"/>
      <c r="C223" s="18">
        <f>'Quark excitation u_d'!C$7</f>
        <v>4.5</v>
      </c>
      <c r="D223" s="18">
        <f>'Quark excitation u_d'!C$7</f>
        <v>4.5</v>
      </c>
      <c r="E223" s="18">
        <f>'Quark excitation u_d'!C$7</f>
        <v>4.5</v>
      </c>
      <c r="F223" s="18">
        <f>'Quark excitation u_d'!C$7</f>
        <v>4.5</v>
      </c>
      <c r="G223" s="30">
        <f>'Quark excitation C'!C$7</f>
        <v>8</v>
      </c>
      <c r="H223" s="32">
        <f>Configs!I$35</f>
        <v>2</v>
      </c>
      <c r="I223" s="20">
        <v>0.5</v>
      </c>
      <c r="J223" s="35">
        <f t="shared" ref="J223:J277" si="14">C223*D223*E223*F223*G223*H223*I223</f>
        <v>3280.5</v>
      </c>
      <c r="K223" s="35"/>
      <c r="L223" s="99"/>
    </row>
    <row r="224" spans="2:12">
      <c r="B224" s="46" t="s">
        <v>329</v>
      </c>
      <c r="C224" s="18">
        <f>'Quark excitation u_d'!C$7</f>
        <v>4.5</v>
      </c>
      <c r="D224" s="18">
        <f>'Quark excitation u_d'!C$7</f>
        <v>4.5</v>
      </c>
      <c r="E224" s="18">
        <f>'Quark excitation u_d'!C$7</f>
        <v>4.5</v>
      </c>
      <c r="F224" s="30">
        <f>'Quark excitation S'!C57</f>
        <v>5.0567901234567882</v>
      </c>
      <c r="G224" s="30">
        <f>'Quark excitation C'!C$7</f>
        <v>8</v>
      </c>
      <c r="H224" s="32">
        <f>Configs!I$35</f>
        <v>2</v>
      </c>
      <c r="I224" s="20">
        <v>0.5</v>
      </c>
      <c r="J224" s="35">
        <f t="shared" si="14"/>
        <v>3686.3999999999987</v>
      </c>
      <c r="K224" s="35">
        <v>3659</v>
      </c>
      <c r="L224" s="78"/>
    </row>
    <row r="225" spans="2:12">
      <c r="B225" s="46" t="s">
        <v>330</v>
      </c>
      <c r="C225" s="18">
        <f>'Quark excitation u_d'!C$7</f>
        <v>4.5</v>
      </c>
      <c r="D225" s="18">
        <f>'Quark excitation u_d'!C$7</f>
        <v>4.5</v>
      </c>
      <c r="E225" s="18">
        <f>'Quark excitation u_d'!C$7</f>
        <v>4.5</v>
      </c>
      <c r="F225" s="30">
        <f>'Quark excitation S'!C58</f>
        <v>5.3901234567901213</v>
      </c>
      <c r="G225" s="30">
        <f>'Quark excitation C'!C$7</f>
        <v>8</v>
      </c>
      <c r="H225" s="32">
        <f>Configs!I$35</f>
        <v>2</v>
      </c>
      <c r="I225" s="20">
        <v>0.5</v>
      </c>
      <c r="J225" s="35">
        <f t="shared" si="14"/>
        <v>3929.3999999999983</v>
      </c>
      <c r="K225" s="35">
        <v>3933</v>
      </c>
      <c r="L225" s="78"/>
    </row>
    <row r="226" spans="2:12">
      <c r="B226" s="46"/>
      <c r="C226" s="18">
        <f>'Quark excitation u_d'!C$7</f>
        <v>4.5</v>
      </c>
      <c r="D226" s="18">
        <f>'Quark excitation u_d'!C$7</f>
        <v>4.5</v>
      </c>
      <c r="E226" s="18">
        <f>'Quark excitation u_d'!C$7</f>
        <v>4.5</v>
      </c>
      <c r="F226" s="30">
        <f>'Quark excitation S'!C59</f>
        <v>5.5567901234567882</v>
      </c>
      <c r="G226" s="30">
        <f>'Quark excitation C'!C$7</f>
        <v>8</v>
      </c>
      <c r="H226" s="32">
        <f>Configs!I$35</f>
        <v>2</v>
      </c>
      <c r="I226" s="20">
        <v>0.5</v>
      </c>
      <c r="J226" s="35">
        <f t="shared" si="14"/>
        <v>4050.8999999999987</v>
      </c>
      <c r="K226" s="35"/>
      <c r="L226" s="78"/>
    </row>
    <row r="227" spans="2:12">
      <c r="B227" s="46"/>
      <c r="C227" s="18">
        <f>'Quark excitation u_d'!C$7</f>
        <v>4.5</v>
      </c>
      <c r="D227" s="18">
        <f>'Quark excitation u_d'!C$7</f>
        <v>4.5</v>
      </c>
      <c r="E227" s="18">
        <f>'Quark excitation u_d'!C$7</f>
        <v>4.5</v>
      </c>
      <c r="F227" s="30">
        <f>'Quark excitation S'!C60</f>
        <v>5.7234567901234552</v>
      </c>
      <c r="G227" s="30">
        <f>'Quark excitation C'!C$7</f>
        <v>8</v>
      </c>
      <c r="H227" s="32">
        <f>Configs!I$35</f>
        <v>2</v>
      </c>
      <c r="I227" s="20">
        <v>0.5</v>
      </c>
      <c r="J227" s="35">
        <f t="shared" si="14"/>
        <v>4172.3999999999987</v>
      </c>
      <c r="K227" s="23"/>
      <c r="L227" s="79"/>
    </row>
    <row r="228" spans="2:12">
      <c r="B228" s="46"/>
      <c r="C228" s="18">
        <f>'Quark excitation u_d'!C$7</f>
        <v>4.5</v>
      </c>
      <c r="D228" s="18">
        <f>'Quark excitation u_d'!C$7</f>
        <v>4.5</v>
      </c>
      <c r="E228" s="18">
        <f>'Quark excitation u_d'!C$7</f>
        <v>4.5</v>
      </c>
      <c r="F228" s="30">
        <f>'Quark excitation S'!C61</f>
        <v>5.8901234567901213</v>
      </c>
      <c r="G228" s="30">
        <f>'Quark excitation C'!C$7</f>
        <v>8</v>
      </c>
      <c r="H228" s="32">
        <f>Configs!I$35</f>
        <v>2</v>
      </c>
      <c r="I228" s="20">
        <v>0.5</v>
      </c>
      <c r="J228" s="35">
        <f t="shared" si="14"/>
        <v>4293.8999999999987</v>
      </c>
      <c r="K228" s="23"/>
      <c r="L228" s="79"/>
    </row>
    <row r="229" spans="2:12">
      <c r="B229" s="46"/>
      <c r="C229" s="18">
        <f>'Quark excitation u_d'!C$7</f>
        <v>4.5</v>
      </c>
      <c r="D229" s="18">
        <f>'Quark excitation u_d'!C$7</f>
        <v>4.5</v>
      </c>
      <c r="E229" s="18">
        <f>'Quark excitation u_d'!C$7</f>
        <v>4.5</v>
      </c>
      <c r="F229" s="30">
        <f>'Quark excitation S'!C62</f>
        <v>6.0567901234567882</v>
      </c>
      <c r="G229" s="30">
        <f>'Quark excitation C'!C$7</f>
        <v>8</v>
      </c>
      <c r="H229" s="32">
        <f>Configs!I$35</f>
        <v>2</v>
      </c>
      <c r="I229" s="20">
        <v>0.5</v>
      </c>
      <c r="J229" s="35">
        <f t="shared" si="14"/>
        <v>4415.3999999999987</v>
      </c>
      <c r="K229" s="23"/>
      <c r="L229" s="79"/>
    </row>
    <row r="230" spans="2:12">
      <c r="B230" s="46" t="s">
        <v>331</v>
      </c>
      <c r="C230" s="18">
        <f>'Quark excitation u_d'!C$7</f>
        <v>4.5</v>
      </c>
      <c r="D230" s="18">
        <f>'Quark excitation u_d'!C$7</f>
        <v>4.5</v>
      </c>
      <c r="E230" s="18">
        <f>'Quark excitation u_d'!C$7</f>
        <v>4.5</v>
      </c>
      <c r="F230" s="30">
        <f>'Quark excitation S'!C63</f>
        <v>6.2234567901234552</v>
      </c>
      <c r="G230" s="30">
        <f>'Quark excitation C'!C$7</f>
        <v>8</v>
      </c>
      <c r="H230" s="32">
        <f>Configs!I$35</f>
        <v>2</v>
      </c>
      <c r="I230" s="20">
        <v>0.5</v>
      </c>
      <c r="J230" s="35">
        <f t="shared" si="14"/>
        <v>4536.8999999999987</v>
      </c>
      <c r="K230" s="23">
        <v>4500</v>
      </c>
      <c r="L230" s="79"/>
    </row>
    <row r="231" spans="2:12">
      <c r="B231" s="46"/>
      <c r="C231" s="18">
        <f>'Quark excitation u_d'!C$7</f>
        <v>4.5</v>
      </c>
      <c r="D231" s="18">
        <f>'Quark excitation u_d'!C$7</f>
        <v>4.5</v>
      </c>
      <c r="E231" s="18">
        <f>'Quark excitation u_d'!C$7</f>
        <v>4.5</v>
      </c>
      <c r="F231" s="30">
        <f>'Quark excitation S'!C64</f>
        <v>6.3901234567901213</v>
      </c>
      <c r="G231" s="30">
        <f>'Quark excitation C'!C$7</f>
        <v>8</v>
      </c>
      <c r="H231" s="32">
        <f>Configs!I$35</f>
        <v>2</v>
      </c>
      <c r="I231" s="20">
        <v>0.5</v>
      </c>
      <c r="J231" s="35">
        <f t="shared" si="14"/>
        <v>4658.3999999999987</v>
      </c>
      <c r="K231" s="23"/>
      <c r="L231" s="79"/>
    </row>
    <row r="232" spans="2:12">
      <c r="B232" s="46" t="s">
        <v>332</v>
      </c>
      <c r="C232" s="18">
        <f>'Quark excitation u_d'!C$7</f>
        <v>4.5</v>
      </c>
      <c r="D232" s="18">
        <f>'Quark excitation u_d'!C$7</f>
        <v>4.5</v>
      </c>
      <c r="E232" s="18">
        <f>'Quark excitation u_d'!C$7</f>
        <v>4.5</v>
      </c>
      <c r="F232" s="30">
        <f>'Quark excitation S'!C65</f>
        <v>6.5567901234567882</v>
      </c>
      <c r="G232" s="30">
        <f>'Quark excitation C'!C$7</f>
        <v>8</v>
      </c>
      <c r="H232" s="32">
        <f>Configs!I$35</f>
        <v>2</v>
      </c>
      <c r="I232" s="20">
        <v>0.5</v>
      </c>
      <c r="J232" s="35">
        <f t="shared" si="14"/>
        <v>4779.8999999999987</v>
      </c>
      <c r="K232" s="23">
        <v>4754</v>
      </c>
      <c r="L232" s="79"/>
    </row>
    <row r="233" spans="2:12">
      <c r="B233" s="46"/>
      <c r="C233" s="18">
        <f>'Quark excitation u_d'!C$7</f>
        <v>4.5</v>
      </c>
      <c r="D233" s="18">
        <f>'Quark excitation u_d'!C$7</f>
        <v>4.5</v>
      </c>
      <c r="E233" s="18">
        <f>'Quark excitation u_d'!C$7</f>
        <v>4.5</v>
      </c>
      <c r="F233" s="30">
        <f>'Quark excitation S'!C66</f>
        <v>6.7234567901234552</v>
      </c>
      <c r="G233" s="30">
        <f>'Quark excitation C'!C$7</f>
        <v>8</v>
      </c>
      <c r="H233" s="32">
        <f>Configs!I$35</f>
        <v>2</v>
      </c>
      <c r="I233" s="20">
        <v>0.5</v>
      </c>
      <c r="J233" s="35">
        <f t="shared" si="14"/>
        <v>4901.3999999999987</v>
      </c>
      <c r="K233" s="23"/>
      <c r="L233" s="79"/>
    </row>
    <row r="234" spans="2:12">
      <c r="B234" s="46" t="s">
        <v>333</v>
      </c>
      <c r="C234" s="18">
        <f>'Quark excitation u_d'!C$7</f>
        <v>4.5</v>
      </c>
      <c r="D234" s="18">
        <f>'Quark excitation u_d'!C$7</f>
        <v>4.5</v>
      </c>
      <c r="E234" s="18">
        <f>'Quark excitation u_d'!C$7</f>
        <v>4.5</v>
      </c>
      <c r="F234" s="30">
        <f>'Quark excitation S'!C67</f>
        <v>6.8901234567901213</v>
      </c>
      <c r="G234" s="30">
        <f>'Quark excitation C'!C$7</f>
        <v>8</v>
      </c>
      <c r="H234" s="32">
        <f>Configs!I$35</f>
        <v>2</v>
      </c>
      <c r="I234" s="20">
        <v>0.5</v>
      </c>
      <c r="J234" s="35">
        <f t="shared" si="14"/>
        <v>5022.8999999999987</v>
      </c>
      <c r="K234" s="23">
        <v>4989</v>
      </c>
      <c r="L234" s="45"/>
    </row>
    <row r="235" spans="2:12">
      <c r="B235" s="46" t="s">
        <v>334</v>
      </c>
      <c r="C235" s="18">
        <f>'Quark excitation u_d'!C$7</f>
        <v>4.5</v>
      </c>
      <c r="D235" s="18">
        <f>'Quark excitation u_d'!C$7</f>
        <v>4.5</v>
      </c>
      <c r="E235" s="18">
        <f>'Quark excitation u_d'!C$7</f>
        <v>4.5</v>
      </c>
      <c r="F235" s="30">
        <f>'Quark excitation S'!C68</f>
        <v>7.0567901234567882</v>
      </c>
      <c r="G235" s="30">
        <f>'Quark excitation C'!C$7</f>
        <v>8</v>
      </c>
      <c r="H235" s="32">
        <f>Configs!I$35</f>
        <v>2</v>
      </c>
      <c r="I235" s="20">
        <v>0.5</v>
      </c>
      <c r="J235" s="35">
        <f t="shared" si="14"/>
        <v>5144.3999999999987</v>
      </c>
      <c r="K235" s="23">
        <v>5087</v>
      </c>
      <c r="L235" s="45"/>
    </row>
    <row r="236" spans="2:12">
      <c r="B236" s="46" t="s">
        <v>336</v>
      </c>
      <c r="C236" s="18">
        <f>'Quark excitation u_d'!C$7</f>
        <v>4.5</v>
      </c>
      <c r="D236" s="18">
        <f>'Quark excitation u_d'!C$7</f>
        <v>4.5</v>
      </c>
      <c r="E236" s="18">
        <f>'Quark excitation u_d'!C$7</f>
        <v>4.5</v>
      </c>
      <c r="F236" s="30">
        <f>'Quark excitation S'!C69</f>
        <v>7.3901234567901213</v>
      </c>
      <c r="G236" s="30">
        <f>'Quark excitation C'!C$7</f>
        <v>8</v>
      </c>
      <c r="H236" s="32">
        <f>Configs!I$35</f>
        <v>2</v>
      </c>
      <c r="I236" s="20">
        <v>0.5</v>
      </c>
      <c r="J236" s="35">
        <f t="shared" si="14"/>
        <v>5387.3999999999987</v>
      </c>
      <c r="K236" s="23">
        <v>5381</v>
      </c>
      <c r="L236" s="45"/>
    </row>
    <row r="237" spans="2:12">
      <c r="B237" s="46"/>
      <c r="C237" s="18">
        <f>'Quark excitation u_d'!C$7</f>
        <v>4.5</v>
      </c>
      <c r="D237" s="18">
        <f>'Quark excitation u_d'!C$7</f>
        <v>4.5</v>
      </c>
      <c r="E237" s="18">
        <f>'Quark excitation u_d'!C$7</f>
        <v>4.5</v>
      </c>
      <c r="F237" s="33">
        <f>'Quark excitation u_d'!C$7</f>
        <v>4.5</v>
      </c>
      <c r="G237" s="24">
        <f>'Quark excitation C'!C$46</f>
        <v>12</v>
      </c>
      <c r="H237" s="32">
        <f>Configs!I$35</f>
        <v>2</v>
      </c>
      <c r="I237" s="20">
        <v>0.5</v>
      </c>
      <c r="J237" s="35">
        <f t="shared" si="14"/>
        <v>4920.75</v>
      </c>
      <c r="K237" s="23"/>
      <c r="L237" s="45"/>
    </row>
    <row r="238" spans="2:12">
      <c r="B238" s="46" t="s">
        <v>335</v>
      </c>
      <c r="C238" s="18">
        <f>'Quark excitation u_d'!C$7</f>
        <v>4.5</v>
      </c>
      <c r="D238" s="18">
        <f>'Quark excitation u_d'!C$7</f>
        <v>4.5</v>
      </c>
      <c r="E238" s="18">
        <f>'Quark excitation u_d'!C$7</f>
        <v>4.5</v>
      </c>
      <c r="F238" s="33">
        <f>'Quark excitation u_d'!C$7</f>
        <v>4.5</v>
      </c>
      <c r="G238" s="24">
        <f>'Quark excitation C'!C49</f>
        <v>12.666666666666666</v>
      </c>
      <c r="H238" s="32">
        <f>Configs!I$35</f>
        <v>2</v>
      </c>
      <c r="I238" s="20">
        <v>0.5</v>
      </c>
      <c r="J238" s="35">
        <f t="shared" si="14"/>
        <v>5194.125</v>
      </c>
      <c r="K238" s="23">
        <v>5165</v>
      </c>
      <c r="L238" s="45" t="s">
        <v>546</v>
      </c>
    </row>
    <row r="239" spans="2:12">
      <c r="B239" s="46" t="s">
        <v>518</v>
      </c>
      <c r="C239" s="18">
        <f>'Quark excitation u_d'!C$7</f>
        <v>4.5</v>
      </c>
      <c r="D239" s="18">
        <f>'Quark excitation u_d'!C$7</f>
        <v>4.5</v>
      </c>
      <c r="E239" s="18">
        <f>'Quark excitation u_d'!C$7</f>
        <v>4.5</v>
      </c>
      <c r="F239" s="30">
        <f>'Quark excitation S'!C57</f>
        <v>5.0567901234567882</v>
      </c>
      <c r="G239" s="24">
        <f>'Quark excitation C'!C$46</f>
        <v>12</v>
      </c>
      <c r="H239" s="32">
        <f>Configs!I$35</f>
        <v>2</v>
      </c>
      <c r="I239" s="20">
        <v>0.5</v>
      </c>
      <c r="J239" s="35">
        <f t="shared" si="14"/>
        <v>5529.5999999999985</v>
      </c>
      <c r="K239" s="23">
        <v>5596</v>
      </c>
      <c r="L239" s="45"/>
    </row>
    <row r="240" spans="2:12">
      <c r="B240" s="46" t="s">
        <v>519</v>
      </c>
      <c r="C240" s="18">
        <f>'Quark excitation u_d'!C$7</f>
        <v>4.5</v>
      </c>
      <c r="D240" s="18">
        <f>'Quark excitation u_d'!C$7</f>
        <v>4.5</v>
      </c>
      <c r="E240" s="18">
        <f>'Quark excitation u_d'!C$7</f>
        <v>4.5</v>
      </c>
      <c r="F240" s="30">
        <f>'Quark excitation S'!C58</f>
        <v>5.3901234567901213</v>
      </c>
      <c r="G240" s="24">
        <f>'Quark excitation C'!C$46</f>
        <v>12</v>
      </c>
      <c r="H240" s="32">
        <f>Configs!I$35</f>
        <v>2</v>
      </c>
      <c r="I240" s="20">
        <v>0.5</v>
      </c>
      <c r="J240" s="35">
        <f t="shared" si="14"/>
        <v>5894.0999999999976</v>
      </c>
      <c r="K240" s="23">
        <v>5870</v>
      </c>
      <c r="L240" s="45"/>
    </row>
    <row r="241" spans="2:12">
      <c r="B241" s="46"/>
      <c r="C241" s="18">
        <f>'Quark excitation u_d'!C$7</f>
        <v>4.5</v>
      </c>
      <c r="D241" s="18">
        <f>'Quark excitation u_d'!C$7</f>
        <v>4.5</v>
      </c>
      <c r="E241" s="18">
        <f>'Quark excitation u_d'!C$7</f>
        <v>4.5</v>
      </c>
      <c r="F241" s="30">
        <f>'Quark excitation S'!C59</f>
        <v>5.5567901234567882</v>
      </c>
      <c r="G241" s="24">
        <f>'Quark excitation C'!C$46</f>
        <v>12</v>
      </c>
      <c r="H241" s="32">
        <f>Configs!I$35</f>
        <v>2</v>
      </c>
      <c r="I241" s="20">
        <v>0.5</v>
      </c>
      <c r="J241" s="35">
        <f t="shared" si="14"/>
        <v>6076.3499999999985</v>
      </c>
      <c r="K241" s="23"/>
      <c r="L241" s="45"/>
    </row>
    <row r="242" spans="2:12">
      <c r="B242" s="46"/>
      <c r="C242" s="18">
        <f>'Quark excitation u_d'!C$7</f>
        <v>4.5</v>
      </c>
      <c r="D242" s="18">
        <f>'Quark excitation u_d'!C$7</f>
        <v>4.5</v>
      </c>
      <c r="E242" s="18">
        <f>'Quark excitation u_d'!C$7</f>
        <v>4.5</v>
      </c>
      <c r="F242" s="30">
        <f>'Quark excitation S'!C60</f>
        <v>5.7234567901234552</v>
      </c>
      <c r="G242" s="24">
        <f>'Quark excitation C'!C$46</f>
        <v>12</v>
      </c>
      <c r="H242" s="32">
        <f>Configs!I$35</f>
        <v>2</v>
      </c>
      <c r="I242" s="20">
        <v>0.5</v>
      </c>
      <c r="J242" s="35">
        <f t="shared" si="14"/>
        <v>6258.5999999999985</v>
      </c>
      <c r="K242" s="23"/>
      <c r="L242" s="45"/>
    </row>
    <row r="243" spans="2:12">
      <c r="B243" s="46"/>
      <c r="C243" s="18">
        <f>'Quark excitation u_d'!C$7</f>
        <v>4.5</v>
      </c>
      <c r="D243" s="18">
        <f>'Quark excitation u_d'!C$7</f>
        <v>4.5</v>
      </c>
      <c r="E243" s="18">
        <f>'Quark excitation u_d'!C$7</f>
        <v>4.5</v>
      </c>
      <c r="F243" s="30">
        <f>'Quark excitation S'!C61</f>
        <v>5.8901234567901213</v>
      </c>
      <c r="G243" s="24">
        <f>'Quark excitation C'!C$46</f>
        <v>12</v>
      </c>
      <c r="H243" s="32">
        <f>Configs!I$35</f>
        <v>2</v>
      </c>
      <c r="I243" s="20">
        <v>0.5</v>
      </c>
      <c r="J243" s="35">
        <f t="shared" si="14"/>
        <v>6440.8499999999985</v>
      </c>
      <c r="K243" s="23"/>
      <c r="L243" s="45"/>
    </row>
    <row r="244" spans="2:12">
      <c r="B244" s="46"/>
      <c r="C244" s="18">
        <f>'Quark excitation u_d'!C$7</f>
        <v>4.5</v>
      </c>
      <c r="D244" s="18">
        <f>'Quark excitation u_d'!C$7</f>
        <v>4.5</v>
      </c>
      <c r="E244" s="18">
        <f>'Quark excitation u_d'!C$7</f>
        <v>4.5</v>
      </c>
      <c r="F244" s="30">
        <f>'Quark excitation S'!C62</f>
        <v>6.0567901234567882</v>
      </c>
      <c r="G244" s="24">
        <f>'Quark excitation C'!C$46</f>
        <v>12</v>
      </c>
      <c r="H244" s="32">
        <f>Configs!I$35</f>
        <v>2</v>
      </c>
      <c r="I244" s="20">
        <v>0.5</v>
      </c>
      <c r="J244" s="35">
        <f t="shared" si="14"/>
        <v>6623.0999999999985</v>
      </c>
      <c r="K244" s="23"/>
      <c r="L244" s="45"/>
    </row>
    <row r="245" spans="2:12">
      <c r="B245" s="46"/>
      <c r="C245" s="18">
        <f>'Quark excitation u_d'!C$7</f>
        <v>4.5</v>
      </c>
      <c r="D245" s="18">
        <f>'Quark excitation u_d'!C$7</f>
        <v>4.5</v>
      </c>
      <c r="E245" s="18">
        <f>'Quark excitation u_d'!C$7</f>
        <v>4.5</v>
      </c>
      <c r="F245" s="30">
        <f>'Quark excitation S'!C63</f>
        <v>6.2234567901234552</v>
      </c>
      <c r="G245" s="24">
        <f>'Quark excitation C'!C$46</f>
        <v>12</v>
      </c>
      <c r="H245" s="32">
        <f>Configs!I$35</f>
        <v>2</v>
      </c>
      <c r="I245" s="20">
        <v>0.5</v>
      </c>
      <c r="J245" s="35">
        <f t="shared" si="14"/>
        <v>6805.3499999999985</v>
      </c>
      <c r="K245" s="23"/>
      <c r="L245" s="45"/>
    </row>
    <row r="246" spans="2:12">
      <c r="B246" s="46"/>
      <c r="C246" s="18">
        <f>'Quark excitation u_d'!C$7</f>
        <v>4.5</v>
      </c>
      <c r="D246" s="18">
        <f>'Quark excitation u_d'!C$7</f>
        <v>4.5</v>
      </c>
      <c r="E246" s="18">
        <f>'Quark excitation u_d'!C$7</f>
        <v>4.5</v>
      </c>
      <c r="F246" s="30">
        <f>'Quark excitation S'!C64</f>
        <v>6.3901234567901213</v>
      </c>
      <c r="G246" s="24">
        <f>'Quark excitation C'!C$46</f>
        <v>12</v>
      </c>
      <c r="H246" s="32">
        <f>Configs!I$35</f>
        <v>2</v>
      </c>
      <c r="I246" s="20">
        <v>0.5</v>
      </c>
      <c r="J246" s="35">
        <f t="shared" si="14"/>
        <v>6987.5999999999985</v>
      </c>
      <c r="K246" s="23"/>
      <c r="L246" s="45"/>
    </row>
    <row r="247" spans="2:12">
      <c r="B247" s="46"/>
      <c r="C247" s="18">
        <f>'Quark excitation u_d'!C$7</f>
        <v>4.5</v>
      </c>
      <c r="D247" s="18">
        <f>'Quark excitation u_d'!C$7</f>
        <v>4.5</v>
      </c>
      <c r="E247" s="18">
        <f>'Quark excitation u_d'!C$7</f>
        <v>4.5</v>
      </c>
      <c r="F247" s="30">
        <f>'Quark excitation S'!C65</f>
        <v>6.5567901234567882</v>
      </c>
      <c r="G247" s="24">
        <f>'Quark excitation C'!C$46</f>
        <v>12</v>
      </c>
      <c r="H247" s="32">
        <f>Configs!I$35</f>
        <v>2</v>
      </c>
      <c r="I247" s="20">
        <v>0.5</v>
      </c>
      <c r="J247" s="35">
        <f t="shared" si="14"/>
        <v>7169.8499999999985</v>
      </c>
      <c r="K247" s="23"/>
      <c r="L247" s="45"/>
    </row>
    <row r="248" spans="2:12">
      <c r="B248" s="46"/>
      <c r="C248" s="18">
        <f>'Quark excitation u_d'!C$7</f>
        <v>4.5</v>
      </c>
      <c r="D248" s="18">
        <f>'Quark excitation u_d'!C$7</f>
        <v>4.5</v>
      </c>
      <c r="E248" s="18">
        <f>'Quark excitation u_d'!C$7</f>
        <v>4.5</v>
      </c>
      <c r="F248" s="30">
        <f>'Quark excitation S'!C66</f>
        <v>6.7234567901234552</v>
      </c>
      <c r="G248" s="24">
        <f>'Quark excitation C'!C$46</f>
        <v>12</v>
      </c>
      <c r="H248" s="32">
        <f>Configs!I$35</f>
        <v>2</v>
      </c>
      <c r="I248" s="20">
        <v>0.5</v>
      </c>
      <c r="J248" s="35">
        <f t="shared" si="14"/>
        <v>7352.0999999999985</v>
      </c>
      <c r="K248" s="23"/>
      <c r="L248" s="45"/>
    </row>
    <row r="249" spans="2:12">
      <c r="B249" s="46"/>
      <c r="C249" s="18">
        <f>'Quark excitation u_d'!C$7</f>
        <v>4.5</v>
      </c>
      <c r="D249" s="18">
        <f>'Quark excitation u_d'!C$7</f>
        <v>4.5</v>
      </c>
      <c r="E249" s="18">
        <f>'Quark excitation u_d'!C$7</f>
        <v>4.5</v>
      </c>
      <c r="F249" s="30">
        <f>'Quark excitation S'!C67</f>
        <v>6.8901234567901213</v>
      </c>
      <c r="G249" s="24">
        <f>'Quark excitation C'!C$46</f>
        <v>12</v>
      </c>
      <c r="H249" s="32">
        <f>Configs!I$35</f>
        <v>2</v>
      </c>
      <c r="I249" s="20">
        <v>0.5</v>
      </c>
      <c r="J249" s="35">
        <f t="shared" si="14"/>
        <v>7534.3499999999985</v>
      </c>
      <c r="K249" s="23"/>
      <c r="L249" s="45"/>
    </row>
    <row r="250" spans="2:12">
      <c r="B250" s="46"/>
      <c r="C250" s="18">
        <f>'Quark excitation u_d'!C$7</f>
        <v>4.5</v>
      </c>
      <c r="D250" s="18">
        <f>'Quark excitation u_d'!C$7</f>
        <v>4.5</v>
      </c>
      <c r="E250" s="18">
        <f>'Quark excitation u_d'!C$7</f>
        <v>4.5</v>
      </c>
      <c r="F250" s="30">
        <f>'Quark excitation S'!C68</f>
        <v>7.0567901234567882</v>
      </c>
      <c r="G250" s="24">
        <f>'Quark excitation C'!C$46</f>
        <v>12</v>
      </c>
      <c r="H250" s="32">
        <f>Configs!I$35</f>
        <v>2</v>
      </c>
      <c r="I250" s="20">
        <v>0.5</v>
      </c>
      <c r="J250" s="35">
        <f t="shared" si="14"/>
        <v>7716.5999999999985</v>
      </c>
      <c r="K250" s="23"/>
      <c r="L250" s="45"/>
    </row>
    <row r="251" spans="2:12">
      <c r="B251" s="46"/>
      <c r="C251" s="18">
        <f>'Quark excitation u_d'!C$7</f>
        <v>4.5</v>
      </c>
      <c r="D251" s="18">
        <f>'Quark excitation u_d'!C$7</f>
        <v>4.5</v>
      </c>
      <c r="E251" s="18">
        <f>'Quark excitation u_d'!C$7</f>
        <v>4.5</v>
      </c>
      <c r="F251" s="30">
        <f>'Quark excitation S'!C69</f>
        <v>7.3901234567901213</v>
      </c>
      <c r="G251" s="24">
        <f>'Quark excitation C'!C$46</f>
        <v>12</v>
      </c>
      <c r="H251" s="32">
        <f>Configs!I$35</f>
        <v>2</v>
      </c>
      <c r="I251" s="20">
        <v>0.5</v>
      </c>
      <c r="J251" s="35">
        <f t="shared" si="14"/>
        <v>8081.0999999999985</v>
      </c>
      <c r="K251" s="23"/>
      <c r="L251" s="45"/>
    </row>
    <row r="252" spans="2:12">
      <c r="B252" s="46"/>
      <c r="C252" s="18">
        <f>'Quark excitation u_d'!C$7</f>
        <v>4.5</v>
      </c>
      <c r="D252" s="18">
        <f>'Quark excitation u_d'!C$7</f>
        <v>4.5</v>
      </c>
      <c r="E252" s="18">
        <f>'Quark excitation u_d'!C$7</f>
        <v>4.5</v>
      </c>
      <c r="F252" s="30">
        <f>'Quark excitation S'!C72</f>
        <v>5.6186556927297655</v>
      </c>
      <c r="G252" s="24">
        <f>'Quark excitation C'!C$7</f>
        <v>8</v>
      </c>
      <c r="H252" s="32">
        <f>Configs!I$35</f>
        <v>2</v>
      </c>
      <c r="I252" s="20">
        <v>0.5</v>
      </c>
      <c r="J252" s="35">
        <f t="shared" si="14"/>
        <v>4095.9999999999991</v>
      </c>
      <c r="K252" s="23"/>
      <c r="L252" s="45"/>
    </row>
    <row r="253" spans="2:12">
      <c r="B253" s="46"/>
      <c r="C253" s="18">
        <f>'Quark excitation u_d'!C$7</f>
        <v>4.5</v>
      </c>
      <c r="D253" s="18">
        <f>'Quark excitation u_d'!C$7</f>
        <v>4.5</v>
      </c>
      <c r="E253" s="18">
        <f>'Quark excitation u_d'!C$7</f>
        <v>4.5</v>
      </c>
      <c r="F253" s="30">
        <f>'Quark excitation S'!C73</f>
        <v>5.9519890260630985</v>
      </c>
      <c r="G253" s="24">
        <f>'Quark excitation C'!C$7</f>
        <v>8</v>
      </c>
      <c r="H253" s="32">
        <f>Configs!I$35</f>
        <v>2</v>
      </c>
      <c r="I253" s="20">
        <v>0.5</v>
      </c>
      <c r="J253" s="35">
        <f t="shared" si="14"/>
        <v>4338.9999999999991</v>
      </c>
      <c r="K253" s="23"/>
      <c r="L253" s="45"/>
    </row>
    <row r="254" spans="2:12">
      <c r="B254" s="46"/>
      <c r="C254" s="18">
        <f>'Quark excitation u_d'!C$7</f>
        <v>4.5</v>
      </c>
      <c r="D254" s="18">
        <f>'Quark excitation u_d'!C$7</f>
        <v>4.5</v>
      </c>
      <c r="E254" s="18">
        <f>'Quark excitation u_d'!C$7</f>
        <v>4.5</v>
      </c>
      <c r="F254" s="30">
        <f>'Quark excitation S'!C74</f>
        <v>6.1186556927297655</v>
      </c>
      <c r="G254" s="24">
        <f>'Quark excitation C'!C$7</f>
        <v>8</v>
      </c>
      <c r="H254" s="32">
        <f>Configs!I$35</f>
        <v>2</v>
      </c>
      <c r="I254" s="20">
        <v>0.5</v>
      </c>
      <c r="J254" s="35">
        <f t="shared" si="14"/>
        <v>4460.4999999999991</v>
      </c>
      <c r="K254" s="23"/>
      <c r="L254" s="45"/>
    </row>
    <row r="255" spans="2:12">
      <c r="B255" s="46"/>
      <c r="C255" s="18">
        <f>'Quark excitation u_d'!C$7</f>
        <v>4.5</v>
      </c>
      <c r="D255" s="18">
        <f>'Quark excitation u_d'!C$7</f>
        <v>4.5</v>
      </c>
      <c r="E255" s="18">
        <f>'Quark excitation u_d'!C$7</f>
        <v>4.5</v>
      </c>
      <c r="F255" s="30">
        <f>'Quark excitation S'!C75</f>
        <v>6.2853223593964325</v>
      </c>
      <c r="G255" s="24">
        <f>'Quark excitation C'!C$7</f>
        <v>8</v>
      </c>
      <c r="H255" s="32">
        <f>Configs!I$35</f>
        <v>2</v>
      </c>
      <c r="I255" s="20">
        <v>0.5</v>
      </c>
      <c r="J255" s="35">
        <f t="shared" si="14"/>
        <v>4581.9999999999991</v>
      </c>
      <c r="K255" s="23"/>
      <c r="L255" s="45"/>
    </row>
    <row r="256" spans="2:12">
      <c r="B256" s="46"/>
      <c r="C256" s="18">
        <f>'Quark excitation u_d'!C$7</f>
        <v>4.5</v>
      </c>
      <c r="D256" s="18">
        <f>'Quark excitation u_d'!C$7</f>
        <v>4.5</v>
      </c>
      <c r="E256" s="18">
        <f>'Quark excitation u_d'!C$7</f>
        <v>4.5</v>
      </c>
      <c r="F256" s="30">
        <f>'Quark excitation S'!C76</f>
        <v>6.4519890260630985</v>
      </c>
      <c r="G256" s="24">
        <f>'Quark excitation C'!C$7</f>
        <v>8</v>
      </c>
      <c r="H256" s="32">
        <f>Configs!I$35</f>
        <v>2</v>
      </c>
      <c r="I256" s="20">
        <v>0.5</v>
      </c>
      <c r="J256" s="35">
        <f t="shared" si="14"/>
        <v>4703.4999999999991</v>
      </c>
      <c r="K256" s="23"/>
      <c r="L256" s="45"/>
    </row>
    <row r="257" spans="2:12">
      <c r="B257" s="46"/>
      <c r="C257" s="18">
        <f>'Quark excitation u_d'!C$7</f>
        <v>4.5</v>
      </c>
      <c r="D257" s="18">
        <f>'Quark excitation u_d'!C$7</f>
        <v>4.5</v>
      </c>
      <c r="E257" s="18">
        <f>'Quark excitation u_d'!C$7</f>
        <v>4.5</v>
      </c>
      <c r="F257" s="30">
        <f>'Quark excitation S'!C77</f>
        <v>6.6186556927297655</v>
      </c>
      <c r="G257" s="24">
        <f>'Quark excitation C'!C$7</f>
        <v>8</v>
      </c>
      <c r="H257" s="32">
        <f>Configs!I$35</f>
        <v>2</v>
      </c>
      <c r="I257" s="20">
        <v>0.5</v>
      </c>
      <c r="J257" s="35">
        <f t="shared" si="14"/>
        <v>4824.9999999999991</v>
      </c>
      <c r="K257" s="23"/>
      <c r="L257" s="45"/>
    </row>
    <row r="258" spans="2:12">
      <c r="B258" s="46"/>
      <c r="C258" s="18">
        <f>'Quark excitation u_d'!C$7</f>
        <v>4.5</v>
      </c>
      <c r="D258" s="18">
        <f>'Quark excitation u_d'!C$7</f>
        <v>4.5</v>
      </c>
      <c r="E258" s="18">
        <f>'Quark excitation u_d'!C$7</f>
        <v>4.5</v>
      </c>
      <c r="F258" s="30">
        <f>'Quark excitation S'!C78</f>
        <v>6.7853223593964325</v>
      </c>
      <c r="G258" s="24">
        <f>'Quark excitation C'!C$7</f>
        <v>8</v>
      </c>
      <c r="H258" s="32">
        <f>Configs!I$35</f>
        <v>2</v>
      </c>
      <c r="I258" s="20">
        <v>0.5</v>
      </c>
      <c r="J258" s="35">
        <f t="shared" si="14"/>
        <v>4946.4999999999991</v>
      </c>
      <c r="K258" s="23"/>
      <c r="L258" s="45"/>
    </row>
    <row r="259" spans="2:12">
      <c r="B259" s="46"/>
      <c r="C259" s="18">
        <f>'Quark excitation u_d'!C$7</f>
        <v>4.5</v>
      </c>
      <c r="D259" s="18">
        <f>'Quark excitation u_d'!C$7</f>
        <v>4.5</v>
      </c>
      <c r="E259" s="18">
        <f>'Quark excitation u_d'!C$7</f>
        <v>4.5</v>
      </c>
      <c r="F259" s="30">
        <f>'Quark excitation S'!C79</f>
        <v>6.9519890260630985</v>
      </c>
      <c r="G259" s="24">
        <f>'Quark excitation C'!C$7</f>
        <v>8</v>
      </c>
      <c r="H259" s="32">
        <f>Configs!I$35</f>
        <v>2</v>
      </c>
      <c r="I259" s="20">
        <v>0.5</v>
      </c>
      <c r="J259" s="35">
        <f t="shared" si="14"/>
        <v>5067.9999999999991</v>
      </c>
      <c r="K259" s="23"/>
      <c r="L259" s="45"/>
    </row>
    <row r="260" spans="2:12">
      <c r="B260" s="46"/>
      <c r="C260" s="18">
        <f>'Quark excitation u_d'!C$7</f>
        <v>4.5</v>
      </c>
      <c r="D260" s="18">
        <f>'Quark excitation u_d'!C$7</f>
        <v>4.5</v>
      </c>
      <c r="E260" s="18">
        <f>'Quark excitation u_d'!C$7</f>
        <v>4.5</v>
      </c>
      <c r="F260" s="30">
        <f>'Quark excitation S'!C80</f>
        <v>7.1186556927297655</v>
      </c>
      <c r="G260" s="24">
        <f>'Quark excitation C'!C$7</f>
        <v>8</v>
      </c>
      <c r="H260" s="32">
        <f>Configs!I$35</f>
        <v>2</v>
      </c>
      <c r="I260" s="20">
        <v>0.5</v>
      </c>
      <c r="J260" s="35">
        <f t="shared" si="14"/>
        <v>5189.4999999999991</v>
      </c>
      <c r="K260" s="23"/>
      <c r="L260" s="45"/>
    </row>
    <row r="261" spans="2:12">
      <c r="B261" s="46"/>
      <c r="C261" s="18">
        <f>'Quark excitation u_d'!C$7</f>
        <v>4.5</v>
      </c>
      <c r="D261" s="18">
        <f>'Quark excitation u_d'!C$7</f>
        <v>4.5</v>
      </c>
      <c r="E261" s="18">
        <f>'Quark excitation u_d'!C$7</f>
        <v>4.5</v>
      </c>
      <c r="F261" s="30">
        <f>'Quark excitation S'!C81</f>
        <v>7.2853223593964325</v>
      </c>
      <c r="G261" s="24">
        <f>'Quark excitation C'!C$7</f>
        <v>8</v>
      </c>
      <c r="H261" s="32">
        <f>Configs!I$35</f>
        <v>2</v>
      </c>
      <c r="I261" s="20">
        <v>0.5</v>
      </c>
      <c r="J261" s="35">
        <f t="shared" si="14"/>
        <v>5310.9999999999991</v>
      </c>
      <c r="K261" s="23"/>
      <c r="L261" s="45"/>
    </row>
    <row r="262" spans="2:12">
      <c r="B262" s="46"/>
      <c r="C262" s="18">
        <f>'Quark excitation u_d'!C$7</f>
        <v>4.5</v>
      </c>
      <c r="D262" s="18">
        <f>'Quark excitation u_d'!C$7</f>
        <v>4.5</v>
      </c>
      <c r="E262" s="18">
        <f>'Quark excitation u_d'!C$7</f>
        <v>4.5</v>
      </c>
      <c r="F262" s="30">
        <f>'Quark excitation S'!C82</f>
        <v>7.4519890260630985</v>
      </c>
      <c r="G262" s="24">
        <f>'Quark excitation C'!C$7</f>
        <v>8</v>
      </c>
      <c r="H262" s="32">
        <f>Configs!I$35</f>
        <v>2</v>
      </c>
      <c r="I262" s="20">
        <v>0.5</v>
      </c>
      <c r="J262" s="35">
        <f t="shared" si="14"/>
        <v>5432.4999999999991</v>
      </c>
      <c r="K262" s="23"/>
      <c r="L262" s="45"/>
    </row>
    <row r="263" spans="2:12">
      <c r="B263" s="46" t="s">
        <v>494</v>
      </c>
      <c r="C263" s="18">
        <f>'Quark excitation u_d'!C$7</f>
        <v>4.5</v>
      </c>
      <c r="D263" s="18">
        <f>'Quark excitation u_d'!C$7</f>
        <v>4.5</v>
      </c>
      <c r="E263" s="18">
        <f>'Quark excitation u_d'!C$7</f>
        <v>4.5</v>
      </c>
      <c r="F263" s="30">
        <f>'Quark excitation S'!C83</f>
        <v>7.6186556927297655</v>
      </c>
      <c r="G263" s="24">
        <f>'Quark excitation C'!C$7</f>
        <v>8</v>
      </c>
      <c r="H263" s="32">
        <f>Configs!I$35</f>
        <v>2</v>
      </c>
      <c r="I263" s="20">
        <v>0.5</v>
      </c>
      <c r="J263" s="35">
        <f t="shared" si="14"/>
        <v>5553.9999999999991</v>
      </c>
      <c r="K263" s="23">
        <v>5615</v>
      </c>
      <c r="L263" s="45"/>
    </row>
    <row r="264" spans="2:12">
      <c r="B264" s="46"/>
      <c r="C264" s="18">
        <f>'Quark excitation u_d'!C$7</f>
        <v>4.5</v>
      </c>
      <c r="D264" s="18">
        <f>'Quark excitation u_d'!C$7</f>
        <v>4.5</v>
      </c>
      <c r="E264" s="18">
        <f>'Quark excitation u_d'!C$7</f>
        <v>4.5</v>
      </c>
      <c r="F264" s="30">
        <f>'Quark excitation S'!C84</f>
        <v>7.9519890260630994</v>
      </c>
      <c r="G264" s="24">
        <f>'Quark excitation C'!C$7</f>
        <v>8</v>
      </c>
      <c r="H264" s="32">
        <f>Configs!I$35</f>
        <v>2</v>
      </c>
      <c r="I264" s="20">
        <v>0.5</v>
      </c>
      <c r="J264" s="35">
        <f t="shared" si="14"/>
        <v>5796.9999999999991</v>
      </c>
      <c r="K264" s="23"/>
      <c r="L264" s="45"/>
    </row>
    <row r="265" spans="2:12">
      <c r="B265" s="46"/>
      <c r="C265" s="18">
        <f>'Quark excitation u_d'!C$7</f>
        <v>4.5</v>
      </c>
      <c r="D265" s="18">
        <f>'Quark excitation u_d'!C$7</f>
        <v>4.5</v>
      </c>
      <c r="E265" s="18">
        <f>'Quark excitation u_d'!C$7</f>
        <v>4.5</v>
      </c>
      <c r="F265" s="30">
        <f>'Quark excitation S'!C72</f>
        <v>5.6186556927297655</v>
      </c>
      <c r="G265" s="24">
        <f>'Quark excitation C'!C$46</f>
        <v>12</v>
      </c>
      <c r="H265" s="32">
        <f>Configs!I$35</f>
        <v>2</v>
      </c>
      <c r="I265" s="20">
        <v>0.5</v>
      </c>
      <c r="J265" s="35">
        <f t="shared" si="14"/>
        <v>6143.9999999999982</v>
      </c>
      <c r="K265" s="23"/>
      <c r="L265" s="45"/>
    </row>
    <row r="266" spans="2:12">
      <c r="B266" s="46"/>
      <c r="C266" s="18">
        <f>'Quark excitation u_d'!C$7</f>
        <v>4.5</v>
      </c>
      <c r="D266" s="18">
        <f>'Quark excitation u_d'!C$7</f>
        <v>4.5</v>
      </c>
      <c r="E266" s="18">
        <f>'Quark excitation u_d'!C$7</f>
        <v>4.5</v>
      </c>
      <c r="F266" s="30">
        <f>'Quark excitation S'!C73</f>
        <v>5.9519890260630985</v>
      </c>
      <c r="G266" s="24">
        <f>'Quark excitation C'!C$46</f>
        <v>12</v>
      </c>
      <c r="H266" s="32">
        <f>Configs!I$35</f>
        <v>2</v>
      </c>
      <c r="I266" s="20">
        <v>0.5</v>
      </c>
      <c r="J266" s="35">
        <f t="shared" si="14"/>
        <v>6508.4999999999982</v>
      </c>
      <c r="K266" s="23"/>
      <c r="L266" s="45"/>
    </row>
    <row r="267" spans="2:12">
      <c r="B267" s="46"/>
      <c r="C267" s="18">
        <f>'Quark excitation u_d'!C$7</f>
        <v>4.5</v>
      </c>
      <c r="D267" s="18">
        <f>'Quark excitation u_d'!C$7</f>
        <v>4.5</v>
      </c>
      <c r="E267" s="18">
        <f>'Quark excitation u_d'!C$7</f>
        <v>4.5</v>
      </c>
      <c r="F267" s="30">
        <f>'Quark excitation S'!C74</f>
        <v>6.1186556927297655</v>
      </c>
      <c r="G267" s="24">
        <f>'Quark excitation C'!C$46</f>
        <v>12</v>
      </c>
      <c r="H267" s="32">
        <f>Configs!I$35</f>
        <v>2</v>
      </c>
      <c r="I267" s="20">
        <v>0.5</v>
      </c>
      <c r="J267" s="35">
        <f t="shared" si="14"/>
        <v>6690.7499999999982</v>
      </c>
      <c r="K267" s="23"/>
      <c r="L267" s="45"/>
    </row>
    <row r="268" spans="2:12">
      <c r="B268" s="46"/>
      <c r="C268" s="18">
        <f>'Quark excitation u_d'!C$7</f>
        <v>4.5</v>
      </c>
      <c r="D268" s="18">
        <f>'Quark excitation u_d'!C$7</f>
        <v>4.5</v>
      </c>
      <c r="E268" s="18">
        <f>'Quark excitation u_d'!C$7</f>
        <v>4.5</v>
      </c>
      <c r="F268" s="30">
        <f>'Quark excitation S'!C75</f>
        <v>6.2853223593964325</v>
      </c>
      <c r="G268" s="24">
        <f>'Quark excitation C'!C$46</f>
        <v>12</v>
      </c>
      <c r="H268" s="32">
        <f>Configs!I$35</f>
        <v>2</v>
      </c>
      <c r="I268" s="20">
        <v>0.5</v>
      </c>
      <c r="J268" s="35">
        <f t="shared" si="14"/>
        <v>6872.9999999999982</v>
      </c>
      <c r="K268" s="23"/>
      <c r="L268" s="45"/>
    </row>
    <row r="269" spans="2:12">
      <c r="B269" s="46"/>
      <c r="C269" s="18">
        <f>'Quark excitation u_d'!C$7</f>
        <v>4.5</v>
      </c>
      <c r="D269" s="18">
        <f>'Quark excitation u_d'!C$7</f>
        <v>4.5</v>
      </c>
      <c r="E269" s="18">
        <f>'Quark excitation u_d'!C$7</f>
        <v>4.5</v>
      </c>
      <c r="F269" s="30">
        <f>'Quark excitation S'!C76</f>
        <v>6.4519890260630985</v>
      </c>
      <c r="G269" s="24">
        <f>'Quark excitation C'!C$46</f>
        <v>12</v>
      </c>
      <c r="H269" s="32">
        <f>Configs!I$35</f>
        <v>2</v>
      </c>
      <c r="I269" s="20">
        <v>0.5</v>
      </c>
      <c r="J269" s="35">
        <f t="shared" si="14"/>
        <v>7055.2499999999982</v>
      </c>
      <c r="K269" s="23"/>
      <c r="L269" s="45"/>
    </row>
    <row r="270" spans="2:12">
      <c r="B270" s="46"/>
      <c r="C270" s="18">
        <f>'Quark excitation u_d'!C$7</f>
        <v>4.5</v>
      </c>
      <c r="D270" s="18">
        <f>'Quark excitation u_d'!C$7</f>
        <v>4.5</v>
      </c>
      <c r="E270" s="18">
        <f>'Quark excitation u_d'!C$7</f>
        <v>4.5</v>
      </c>
      <c r="F270" s="30">
        <f>'Quark excitation S'!C77</f>
        <v>6.6186556927297655</v>
      </c>
      <c r="G270" s="24">
        <f>'Quark excitation C'!C$46</f>
        <v>12</v>
      </c>
      <c r="H270" s="32">
        <f>Configs!I$35</f>
        <v>2</v>
      </c>
      <c r="I270" s="20">
        <v>0.5</v>
      </c>
      <c r="J270" s="35">
        <f t="shared" si="14"/>
        <v>7237.4999999999982</v>
      </c>
      <c r="K270" s="23"/>
      <c r="L270" s="45"/>
    </row>
    <row r="271" spans="2:12">
      <c r="B271" s="46"/>
      <c r="C271" s="18">
        <f>'Quark excitation u_d'!C$7</f>
        <v>4.5</v>
      </c>
      <c r="D271" s="18">
        <f>'Quark excitation u_d'!C$7</f>
        <v>4.5</v>
      </c>
      <c r="E271" s="18">
        <f>'Quark excitation u_d'!C$7</f>
        <v>4.5</v>
      </c>
      <c r="F271" s="30">
        <f>'Quark excitation S'!C78</f>
        <v>6.7853223593964325</v>
      </c>
      <c r="G271" s="24">
        <f>'Quark excitation C'!C$46</f>
        <v>12</v>
      </c>
      <c r="H271" s="32">
        <f>Configs!I$35</f>
        <v>2</v>
      </c>
      <c r="I271" s="20">
        <v>0.5</v>
      </c>
      <c r="J271" s="35">
        <f t="shared" si="14"/>
        <v>7419.7499999999982</v>
      </c>
      <c r="K271" s="23"/>
      <c r="L271" s="45"/>
    </row>
    <row r="272" spans="2:12">
      <c r="B272" s="46" t="s">
        <v>495</v>
      </c>
      <c r="C272" s="18">
        <f>'Quark excitation u_d'!C$7</f>
        <v>4.5</v>
      </c>
      <c r="D272" s="18">
        <f>'Quark excitation u_d'!C$7</f>
        <v>4.5</v>
      </c>
      <c r="E272" s="18">
        <f>'Quark excitation u_d'!C$7</f>
        <v>4.5</v>
      </c>
      <c r="F272" s="30">
        <f>'Quark excitation S'!C79</f>
        <v>6.9519890260630985</v>
      </c>
      <c r="G272" s="24">
        <f>'Quark excitation C'!C$46</f>
        <v>12</v>
      </c>
      <c r="H272" s="32">
        <f>Configs!I$35</f>
        <v>2</v>
      </c>
      <c r="I272" s="20">
        <v>0.5</v>
      </c>
      <c r="J272" s="35">
        <f t="shared" si="14"/>
        <v>7601.9999999999982</v>
      </c>
      <c r="K272" s="23">
        <v>7582</v>
      </c>
      <c r="L272" s="45"/>
    </row>
    <row r="273" spans="2:12">
      <c r="B273" s="46" t="s">
        <v>496</v>
      </c>
      <c r="C273" s="18">
        <f>'Quark excitation u_d'!C$7</f>
        <v>4.5</v>
      </c>
      <c r="D273" s="18">
        <f>'Quark excitation u_d'!C$7</f>
        <v>4.5</v>
      </c>
      <c r="E273" s="18">
        <f>'Quark excitation u_d'!C$7</f>
        <v>4.5</v>
      </c>
      <c r="F273" s="30">
        <f>'Quark excitation S'!C80</f>
        <v>7.1186556927297655</v>
      </c>
      <c r="G273" s="24">
        <f>'Quark excitation C'!C$46</f>
        <v>12</v>
      </c>
      <c r="H273" s="32">
        <f>Configs!I$35</f>
        <v>2</v>
      </c>
      <c r="I273" s="20">
        <v>0.5</v>
      </c>
      <c r="J273" s="35">
        <f t="shared" si="14"/>
        <v>7784.2499999999982</v>
      </c>
      <c r="K273" s="23">
        <v>7826</v>
      </c>
      <c r="L273" s="45"/>
    </row>
    <row r="274" spans="2:12">
      <c r="B274" s="46" t="s">
        <v>497</v>
      </c>
      <c r="C274" s="18">
        <f>'Quark excitation u_d'!C$7</f>
        <v>4.5</v>
      </c>
      <c r="D274" s="18">
        <f>'Quark excitation u_d'!C$7</f>
        <v>4.5</v>
      </c>
      <c r="E274" s="18">
        <f>'Quark excitation u_d'!C$7</f>
        <v>4.5</v>
      </c>
      <c r="F274" s="30">
        <f>'Quark excitation S'!C81</f>
        <v>7.2853223593964325</v>
      </c>
      <c r="G274" s="24">
        <f>'Quark excitation C'!C$46</f>
        <v>12</v>
      </c>
      <c r="H274" s="32">
        <f>Configs!I$35</f>
        <v>2</v>
      </c>
      <c r="I274" s="20">
        <v>0.5</v>
      </c>
      <c r="J274" s="35">
        <f t="shared" si="14"/>
        <v>7966.4999999999982</v>
      </c>
      <c r="K274" s="23">
        <v>7934</v>
      </c>
      <c r="L274" s="45"/>
    </row>
    <row r="275" spans="2:12">
      <c r="B275" s="46" t="s">
        <v>498</v>
      </c>
      <c r="C275" s="18">
        <f>'Quark excitation u_d'!C$7</f>
        <v>4.5</v>
      </c>
      <c r="D275" s="18">
        <f>'Quark excitation u_d'!C$7</f>
        <v>4.5</v>
      </c>
      <c r="E275" s="18">
        <f>'Quark excitation u_d'!C$7</f>
        <v>4.5</v>
      </c>
      <c r="F275" s="30">
        <f>'Quark excitation S'!C82</f>
        <v>7.4519890260630985</v>
      </c>
      <c r="G275" s="24">
        <f>'Quark excitation C'!C$46</f>
        <v>12</v>
      </c>
      <c r="H275" s="32">
        <f>Configs!I$35</f>
        <v>2</v>
      </c>
      <c r="I275" s="20">
        <v>0.5</v>
      </c>
      <c r="J275" s="35">
        <f t="shared" si="14"/>
        <v>8148.7499999999982</v>
      </c>
      <c r="K275" s="23">
        <v>8217</v>
      </c>
      <c r="L275" s="45"/>
    </row>
    <row r="276" spans="2:12">
      <c r="B276" s="46" t="s">
        <v>499</v>
      </c>
      <c r="C276" s="18">
        <f>'Quark excitation u_d'!C$7</f>
        <v>4.5</v>
      </c>
      <c r="D276" s="18">
        <f>'Quark excitation u_d'!C$7</f>
        <v>4.5</v>
      </c>
      <c r="E276" s="18">
        <f>'Quark excitation u_d'!C$7</f>
        <v>4.5</v>
      </c>
      <c r="F276" s="30">
        <f>'Quark excitation S'!C83</f>
        <v>7.6186556927297655</v>
      </c>
      <c r="G276" s="24">
        <f>'Quark excitation C'!C$46</f>
        <v>12</v>
      </c>
      <c r="H276" s="32">
        <f>Configs!I$35</f>
        <v>2</v>
      </c>
      <c r="I276" s="20">
        <v>0.5</v>
      </c>
      <c r="J276" s="35">
        <f t="shared" si="14"/>
        <v>8330.9999999999982</v>
      </c>
      <c r="K276" s="23">
        <v>8315</v>
      </c>
      <c r="L276" s="45"/>
    </row>
    <row r="277" spans="2:12">
      <c r="B277" s="46" t="s">
        <v>500</v>
      </c>
      <c r="C277" s="18">
        <f>'Quark excitation u_d'!C$7</f>
        <v>4.5</v>
      </c>
      <c r="D277" s="18">
        <f>'Quark excitation u_d'!C$7</f>
        <v>4.5</v>
      </c>
      <c r="E277" s="18">
        <f>'Quark excitation u_d'!C$7</f>
        <v>4.5</v>
      </c>
      <c r="F277" s="30">
        <f>'Quark excitation S'!C84</f>
        <v>7.9519890260630994</v>
      </c>
      <c r="G277" s="24">
        <f>'Quark excitation C'!C$46</f>
        <v>12</v>
      </c>
      <c r="H277" s="32">
        <f>Configs!I$35</f>
        <v>2</v>
      </c>
      <c r="I277" s="20">
        <v>0.5</v>
      </c>
      <c r="J277" s="35">
        <f t="shared" si="14"/>
        <v>8695.4999999999982</v>
      </c>
      <c r="K277" s="23">
        <v>8668</v>
      </c>
      <c r="L277" s="45"/>
    </row>
    <row r="278" spans="2:12">
      <c r="B278" s="129" t="s">
        <v>547</v>
      </c>
      <c r="C278" s="130"/>
      <c r="D278" s="130"/>
      <c r="E278" s="130"/>
      <c r="F278" s="130"/>
      <c r="G278" s="130"/>
      <c r="H278" s="130"/>
      <c r="I278" s="130"/>
      <c r="J278" s="130"/>
      <c r="K278" s="130"/>
      <c r="L278" s="131"/>
    </row>
    <row r="279" spans="2:12">
      <c r="B279" s="98" t="s">
        <v>344</v>
      </c>
      <c r="C279" s="18">
        <f>'Quark excitation u_d'!C$7</f>
        <v>4.5</v>
      </c>
      <c r="D279" s="18">
        <f>'Quark excitation u_d'!C$7</f>
        <v>4.5</v>
      </c>
      <c r="E279" s="18">
        <f>'Quark excitation u_d'!C$7</f>
        <v>4.5</v>
      </c>
      <c r="F279" s="30">
        <f>'Quark excitation C'!C7</f>
        <v>8</v>
      </c>
      <c r="G279" s="30">
        <f>'Quark excitation C'!C$7</f>
        <v>8</v>
      </c>
      <c r="H279" s="32">
        <f>Configs!I$35</f>
        <v>2</v>
      </c>
      <c r="I279" s="20">
        <v>0.5</v>
      </c>
      <c r="J279" s="35">
        <f>C279*D279*E279*F279*G279*H279*I279</f>
        <v>5832</v>
      </c>
      <c r="K279" s="35">
        <v>5838</v>
      </c>
      <c r="L279" s="99"/>
    </row>
    <row r="280" spans="2:12">
      <c r="B280" s="46" t="s">
        <v>345</v>
      </c>
      <c r="C280" s="18">
        <f>'Quark excitation u_d'!C$7</f>
        <v>4.5</v>
      </c>
      <c r="D280" s="18">
        <f>'Quark excitation u_d'!C$7</f>
        <v>4.5</v>
      </c>
      <c r="E280" s="18">
        <f>'Quark excitation u_d'!C$7</f>
        <v>4.5</v>
      </c>
      <c r="F280" s="30">
        <f>'Quark excitation C'!C8</f>
        <v>8.3333333333333339</v>
      </c>
      <c r="G280" s="30">
        <f>'Quark excitation C'!C7</f>
        <v>8</v>
      </c>
      <c r="H280" s="32">
        <f>Configs!I$35</f>
        <v>2</v>
      </c>
      <c r="I280" s="20">
        <v>0.5</v>
      </c>
      <c r="J280" s="35">
        <f t="shared" ref="J280:J316" si="15">C280*D280*E280*F280*G280*H280*I280</f>
        <v>6075</v>
      </c>
      <c r="K280" s="35">
        <v>6058</v>
      </c>
      <c r="L280" s="78"/>
    </row>
    <row r="281" spans="2:12">
      <c r="B281" s="46"/>
      <c r="C281" s="18">
        <f>'Quark excitation u_d'!C$7</f>
        <v>4.5</v>
      </c>
      <c r="D281" s="18">
        <f>'Quark excitation u_d'!C$7</f>
        <v>4.5</v>
      </c>
      <c r="E281" s="18">
        <f>'Quark excitation u_d'!C$7</f>
        <v>4.5</v>
      </c>
      <c r="F281" s="30">
        <f>'Quark excitation C'!C8</f>
        <v>8.3333333333333339</v>
      </c>
      <c r="G281" s="30">
        <f>'Quark excitation C'!C8</f>
        <v>8.3333333333333339</v>
      </c>
      <c r="H281" s="32">
        <f>Configs!I$35</f>
        <v>2</v>
      </c>
      <c r="I281" s="20">
        <v>0.5</v>
      </c>
      <c r="J281" s="35">
        <f t="shared" si="15"/>
        <v>6328.125</v>
      </c>
      <c r="K281" s="35"/>
      <c r="L281" s="78"/>
    </row>
    <row r="282" spans="2:12">
      <c r="B282" s="46"/>
      <c r="C282" s="18">
        <f>'Quark excitation u_d'!C$7</f>
        <v>4.5</v>
      </c>
      <c r="D282" s="18">
        <f>'Quark excitation u_d'!C$7</f>
        <v>4.5</v>
      </c>
      <c r="E282" s="18">
        <f>'Quark excitation u_d'!C$7</f>
        <v>4.5</v>
      </c>
      <c r="F282" s="30">
        <f>'Quark excitation C'!C9</f>
        <v>8.5</v>
      </c>
      <c r="G282" s="30">
        <f>'Quark excitation C'!C8</f>
        <v>8.3333333333333339</v>
      </c>
      <c r="H282" s="32">
        <f>Configs!I$35</f>
        <v>2</v>
      </c>
      <c r="I282" s="20">
        <v>0.5</v>
      </c>
      <c r="J282" s="35">
        <f>C282*D282*E282*F282*G282*H282*I282</f>
        <v>6454.6875000000009</v>
      </c>
      <c r="K282" s="35"/>
      <c r="L282" s="78"/>
    </row>
    <row r="283" spans="2:12">
      <c r="B283" s="46"/>
      <c r="C283" s="18">
        <f>'Quark excitation u_d'!C$7</f>
        <v>4.5</v>
      </c>
      <c r="D283" s="18">
        <f>'Quark excitation u_d'!C$7</f>
        <v>4.5</v>
      </c>
      <c r="E283" s="18">
        <f>'Quark excitation u_d'!C$7</f>
        <v>4.5</v>
      </c>
      <c r="F283" s="24">
        <f>'Quark excitation C'!C9</f>
        <v>8.5</v>
      </c>
      <c r="G283" s="30">
        <f>'Quark excitation C'!C9</f>
        <v>8.5</v>
      </c>
      <c r="H283" s="32">
        <f>Configs!I$35</f>
        <v>2</v>
      </c>
      <c r="I283" s="20">
        <v>0.5</v>
      </c>
      <c r="J283" s="35">
        <f t="shared" si="15"/>
        <v>6583.78125</v>
      </c>
      <c r="K283" s="35"/>
      <c r="L283" s="78"/>
    </row>
    <row r="284" spans="2:12">
      <c r="B284" s="77" t="s">
        <v>346</v>
      </c>
      <c r="C284" s="18">
        <f>'Quark excitation u_d'!C$7</f>
        <v>4.5</v>
      </c>
      <c r="D284" s="18">
        <f>'Quark excitation u_d'!C$7</f>
        <v>4.5</v>
      </c>
      <c r="E284" s="18">
        <f>'Quark excitation u_d'!C$7</f>
        <v>4.5</v>
      </c>
      <c r="F284" s="30">
        <f>'Quark excitation C'!C10</f>
        <v>8.6666666666666661</v>
      </c>
      <c r="G284" s="30">
        <f>'Quark excitation C'!C9</f>
        <v>8.5</v>
      </c>
      <c r="H284" s="32">
        <f>Configs!I$35</f>
        <v>2</v>
      </c>
      <c r="I284" s="20">
        <v>0.5</v>
      </c>
      <c r="J284" s="35">
        <f t="shared" si="15"/>
        <v>6712.875</v>
      </c>
      <c r="K284" s="35">
        <v>6682</v>
      </c>
      <c r="L284" s="78"/>
    </row>
    <row r="285" spans="2:12">
      <c r="B285" s="46" t="s">
        <v>347</v>
      </c>
      <c r="C285" s="18">
        <f>'Quark excitation u_d'!C$7</f>
        <v>4.5</v>
      </c>
      <c r="D285" s="18">
        <f>'Quark excitation u_d'!C$7</f>
        <v>4.5</v>
      </c>
      <c r="E285" s="18">
        <f>'Quark excitation u_d'!C$7</f>
        <v>4.5</v>
      </c>
      <c r="F285" s="30">
        <f>'Quark excitation C'!C10</f>
        <v>8.6666666666666661</v>
      </c>
      <c r="G285" s="30">
        <f>'Quark excitation C'!C10</f>
        <v>8.6666666666666661</v>
      </c>
      <c r="H285" s="32">
        <f>Configs!I$35</f>
        <v>2</v>
      </c>
      <c r="I285" s="20">
        <v>0.5</v>
      </c>
      <c r="J285" s="35">
        <f t="shared" si="15"/>
        <v>6844.4999999999991</v>
      </c>
      <c r="K285" s="23">
        <v>6868</v>
      </c>
      <c r="L285" s="79"/>
    </row>
    <row r="286" spans="2:12">
      <c r="B286" s="46"/>
      <c r="C286" s="18">
        <f>'Quark excitation u_d'!C$7</f>
        <v>4.5</v>
      </c>
      <c r="D286" s="18">
        <f>'Quark excitation u_d'!C$7</f>
        <v>4.5</v>
      </c>
      <c r="E286" s="18">
        <f>'Quark excitation u_d'!C$7</f>
        <v>4.5</v>
      </c>
      <c r="F286" s="30">
        <f>'Quark excitation C'!C72</f>
        <v>8.75</v>
      </c>
      <c r="G286" s="30">
        <f>'Quark excitation C'!C10</f>
        <v>8.6666666666666661</v>
      </c>
      <c r="H286" s="32">
        <f>Configs!I$35</f>
        <v>2</v>
      </c>
      <c r="I286" s="20">
        <v>0.5</v>
      </c>
      <c r="J286" s="35">
        <f t="shared" si="15"/>
        <v>6910.3124999999991</v>
      </c>
      <c r="K286" s="23"/>
      <c r="L286" s="79" t="s">
        <v>541</v>
      </c>
    </row>
    <row r="287" spans="2:12">
      <c r="B287" s="46" t="s">
        <v>349</v>
      </c>
      <c r="C287" s="18">
        <f>'Quark excitation u_d'!C$7</f>
        <v>4.5</v>
      </c>
      <c r="D287" s="18">
        <f>'Quark excitation u_d'!C$7</f>
        <v>4.5</v>
      </c>
      <c r="E287" s="18">
        <f>'Quark excitation u_d'!C$7</f>
        <v>4.5</v>
      </c>
      <c r="F287" s="30">
        <f>'Quark excitation C'!C72</f>
        <v>8.75</v>
      </c>
      <c r="G287" s="30">
        <f>'Quark excitation C'!C72</f>
        <v>8.75</v>
      </c>
      <c r="H287" s="32">
        <f>Configs!I$35</f>
        <v>2</v>
      </c>
      <c r="I287" s="20">
        <v>0.5</v>
      </c>
      <c r="J287" s="35">
        <f t="shared" si="15"/>
        <v>6976.7578125</v>
      </c>
      <c r="K287" s="23">
        <v>6958</v>
      </c>
      <c r="L287" s="79" t="s">
        <v>541</v>
      </c>
    </row>
    <row r="288" spans="2:12">
      <c r="B288" s="46" t="s">
        <v>348</v>
      </c>
      <c r="C288" s="18">
        <f>'Quark excitation u_d'!C$7</f>
        <v>4.5</v>
      </c>
      <c r="D288" s="18">
        <f>'Quark excitation u_d'!C$7</f>
        <v>4.5</v>
      </c>
      <c r="E288" s="18">
        <f>'Quark excitation u_d'!C$7</f>
        <v>4.5</v>
      </c>
      <c r="F288" s="30">
        <f>'Quark excitation C'!C11</f>
        <v>8.8333333333333339</v>
      </c>
      <c r="G288" s="30">
        <f>'Quark excitation C'!C72</f>
        <v>8.75</v>
      </c>
      <c r="H288" s="32">
        <f>Configs!I$35</f>
        <v>2</v>
      </c>
      <c r="I288" s="20">
        <v>0.5</v>
      </c>
      <c r="J288" s="35">
        <f t="shared" si="15"/>
        <v>7043.203125</v>
      </c>
      <c r="K288" s="23">
        <v>7093</v>
      </c>
      <c r="L288" s="79" t="s">
        <v>541</v>
      </c>
    </row>
    <row r="289" spans="2:12">
      <c r="B289" s="77" t="s">
        <v>350</v>
      </c>
      <c r="C289" s="18">
        <f>'Quark excitation u_d'!C$7</f>
        <v>4.5</v>
      </c>
      <c r="D289" s="18">
        <f>'Quark excitation u_d'!C$7</f>
        <v>4.5</v>
      </c>
      <c r="E289" s="18">
        <f>'Quark excitation u_d'!C$7</f>
        <v>4.5</v>
      </c>
      <c r="F289" s="30">
        <f>'Quark excitation C'!C11</f>
        <v>8.8333333333333339</v>
      </c>
      <c r="G289" s="30">
        <f>'Quark excitation C'!C11</f>
        <v>8.8333333333333339</v>
      </c>
      <c r="H289" s="32">
        <f>Configs!I$35</f>
        <v>2</v>
      </c>
      <c r="I289" s="20">
        <v>0.5</v>
      </c>
      <c r="J289" s="35">
        <f t="shared" si="15"/>
        <v>7110.2812500000009</v>
      </c>
      <c r="K289" s="23">
        <v>7118</v>
      </c>
      <c r="L289" s="79"/>
    </row>
    <row r="290" spans="2:12">
      <c r="B290" s="46"/>
      <c r="C290" s="18">
        <f>'Quark excitation u_d'!C$7</f>
        <v>4.5</v>
      </c>
      <c r="D290" s="18">
        <f>'Quark excitation u_d'!C$7</f>
        <v>4.5</v>
      </c>
      <c r="E290" s="18">
        <f>'Quark excitation u_d'!C$7</f>
        <v>4.5</v>
      </c>
      <c r="F290" s="30">
        <f>'Quark excitation C'!C73</f>
        <v>8.9166666666666661</v>
      </c>
      <c r="G290" s="30">
        <f>'Quark excitation C'!C11</f>
        <v>8.8333333333333339</v>
      </c>
      <c r="H290" s="32">
        <f>Configs!I$35</f>
        <v>2</v>
      </c>
      <c r="I290" s="20">
        <v>0.5</v>
      </c>
      <c r="J290" s="35">
        <f t="shared" si="15"/>
        <v>7177.3593750000009</v>
      </c>
      <c r="K290" s="23"/>
      <c r="L290" s="79" t="s">
        <v>541</v>
      </c>
    </row>
    <row r="291" spans="2:12">
      <c r="B291" s="46"/>
      <c r="C291" s="18">
        <f>'Quark excitation u_d'!C$7</f>
        <v>4.5</v>
      </c>
      <c r="D291" s="18">
        <f>'Quark excitation u_d'!C$7</f>
        <v>4.5</v>
      </c>
      <c r="E291" s="18">
        <f>'Quark excitation u_d'!C$7</f>
        <v>4.5</v>
      </c>
      <c r="F291" s="30">
        <f>'Quark excitation C'!C73</f>
        <v>8.9166666666666661</v>
      </c>
      <c r="G291" s="30">
        <f>'Quark excitation C'!C73</f>
        <v>8.9166666666666661</v>
      </c>
      <c r="H291" s="32">
        <f>Configs!I$35</f>
        <v>2</v>
      </c>
      <c r="I291" s="20">
        <v>0.5</v>
      </c>
      <c r="J291" s="35">
        <f t="shared" si="15"/>
        <v>7245.0703124999991</v>
      </c>
      <c r="K291" s="23"/>
      <c r="L291" s="79" t="s">
        <v>541</v>
      </c>
    </row>
    <row r="292" spans="2:12">
      <c r="B292" s="46"/>
      <c r="C292" s="18">
        <f>'Quark excitation u_d'!C$7</f>
        <v>4.5</v>
      </c>
      <c r="D292" s="18">
        <f>'Quark excitation u_d'!C$7</f>
        <v>4.5</v>
      </c>
      <c r="E292" s="18">
        <f>'Quark excitation u_d'!C$7</f>
        <v>4.5</v>
      </c>
      <c r="F292" s="30">
        <f>'Quark excitation C'!C12</f>
        <v>9</v>
      </c>
      <c r="G292" s="30">
        <f>'Quark excitation C'!C73</f>
        <v>8.9166666666666661</v>
      </c>
      <c r="H292" s="32">
        <f>Configs!I$35</f>
        <v>2</v>
      </c>
      <c r="I292" s="20">
        <v>0.5</v>
      </c>
      <c r="J292" s="35">
        <f t="shared" si="15"/>
        <v>7312.7812499999991</v>
      </c>
      <c r="K292" s="23"/>
      <c r="L292" s="79" t="s">
        <v>541</v>
      </c>
    </row>
    <row r="293" spans="2:12">
      <c r="B293" s="77" t="s">
        <v>351</v>
      </c>
      <c r="C293" s="18">
        <f>'Quark excitation u_d'!C$7</f>
        <v>4.5</v>
      </c>
      <c r="D293" s="18">
        <f>'Quark excitation u_d'!C$7</f>
        <v>4.5</v>
      </c>
      <c r="E293" s="18">
        <f>'Quark excitation u_d'!C$7</f>
        <v>4.5</v>
      </c>
      <c r="F293" s="30">
        <f>'Quark excitation C'!C12</f>
        <v>9</v>
      </c>
      <c r="G293" s="30">
        <f>'Quark excitation C'!C12</f>
        <v>9</v>
      </c>
      <c r="H293" s="32">
        <f>Configs!I$35</f>
        <v>2</v>
      </c>
      <c r="I293" s="20">
        <v>0.5</v>
      </c>
      <c r="J293" s="35">
        <f t="shared" si="15"/>
        <v>7381.125</v>
      </c>
      <c r="K293" s="23">
        <v>7376</v>
      </c>
      <c r="L293" s="79"/>
    </row>
    <row r="294" spans="2:12">
      <c r="B294" s="46" t="s">
        <v>352</v>
      </c>
      <c r="C294" s="18">
        <f>'Quark excitation u_d'!C$7</f>
        <v>4.5</v>
      </c>
      <c r="D294" s="18">
        <f>'Quark excitation u_d'!C$7</f>
        <v>4.5</v>
      </c>
      <c r="E294" s="18">
        <f>'Quark excitation u_d'!C$7</f>
        <v>4.5</v>
      </c>
      <c r="F294" s="30">
        <f>'Quark excitation C'!C74</f>
        <v>9.0833333333333339</v>
      </c>
      <c r="G294" s="30">
        <f>'Quark excitation C'!C12</f>
        <v>9</v>
      </c>
      <c r="H294" s="32">
        <f>Configs!I$35</f>
        <v>2</v>
      </c>
      <c r="I294" s="20">
        <v>0.5</v>
      </c>
      <c r="J294" s="35">
        <f t="shared" si="15"/>
        <v>7449.46875</v>
      </c>
      <c r="K294" s="23">
        <v>7480</v>
      </c>
      <c r="L294" s="79" t="s">
        <v>541</v>
      </c>
    </row>
    <row r="295" spans="2:12">
      <c r="B295" s="46" t="s">
        <v>353</v>
      </c>
      <c r="C295" s="18">
        <f>'Quark excitation u_d'!C$7</f>
        <v>4.5</v>
      </c>
      <c r="D295" s="18">
        <f>'Quark excitation u_d'!C$7</f>
        <v>4.5</v>
      </c>
      <c r="E295" s="18">
        <f>'Quark excitation u_d'!C$7</f>
        <v>4.5</v>
      </c>
      <c r="F295" s="30">
        <f>'Quark excitation C'!C74</f>
        <v>9.0833333333333339</v>
      </c>
      <c r="G295" s="30">
        <f>'Quark excitation C'!C74</f>
        <v>9.0833333333333339</v>
      </c>
      <c r="H295" s="32">
        <f>Configs!I$35</f>
        <v>2</v>
      </c>
      <c r="I295" s="20">
        <v>0.5</v>
      </c>
      <c r="J295" s="35">
        <f t="shared" si="15"/>
        <v>7518.4453125000009</v>
      </c>
      <c r="K295" s="23">
        <v>7517</v>
      </c>
      <c r="L295" s="79" t="s">
        <v>541</v>
      </c>
    </row>
    <row r="296" spans="2:12">
      <c r="B296" s="46" t="s">
        <v>354</v>
      </c>
      <c r="C296" s="18">
        <f>'Quark excitation u_d'!C$7</f>
        <v>4.5</v>
      </c>
      <c r="D296" s="18">
        <f>'Quark excitation u_d'!C$7</f>
        <v>4.5</v>
      </c>
      <c r="E296" s="18">
        <f>'Quark excitation u_d'!C$7</f>
        <v>4.5</v>
      </c>
      <c r="F296" s="30">
        <f>'Quark excitation C'!C13</f>
        <v>9.1666666666666661</v>
      </c>
      <c r="G296" s="30">
        <f>'Quark excitation C'!C74</f>
        <v>9.0833333333333339</v>
      </c>
      <c r="H296" s="32">
        <f>Configs!I$35</f>
        <v>2</v>
      </c>
      <c r="I296" s="20">
        <v>0.5</v>
      </c>
      <c r="J296" s="35">
        <f t="shared" si="15"/>
        <v>7587.4218750000009</v>
      </c>
      <c r="K296" s="23">
        <v>7552</v>
      </c>
      <c r="L296" s="79" t="s">
        <v>541</v>
      </c>
    </row>
    <row r="297" spans="2:12">
      <c r="B297" s="46" t="s">
        <v>355</v>
      </c>
      <c r="C297" s="18">
        <f>'Quark excitation u_d'!C$7</f>
        <v>4.5</v>
      </c>
      <c r="D297" s="18">
        <f>'Quark excitation u_d'!C$7</f>
        <v>4.5</v>
      </c>
      <c r="E297" s="18">
        <f>'Quark excitation u_d'!C$7</f>
        <v>4.5</v>
      </c>
      <c r="F297" s="30">
        <f>'Quark excitation C'!C13</f>
        <v>9.1666666666666661</v>
      </c>
      <c r="G297" s="30">
        <f>'Quark excitation C'!C13</f>
        <v>9.1666666666666661</v>
      </c>
      <c r="H297" s="32">
        <f>Configs!I$35</f>
        <v>2</v>
      </c>
      <c r="I297" s="20">
        <v>0.5</v>
      </c>
      <c r="J297" s="35">
        <f t="shared" si="15"/>
        <v>7657.0312499999991</v>
      </c>
      <c r="K297" s="23">
        <v>7689</v>
      </c>
      <c r="L297" s="79"/>
    </row>
    <row r="298" spans="2:12">
      <c r="B298" s="46" t="s">
        <v>356</v>
      </c>
      <c r="C298" s="18">
        <f>'Quark excitation u_d'!C$7</f>
        <v>4.5</v>
      </c>
      <c r="D298" s="18">
        <f>'Quark excitation u_d'!C$7</f>
        <v>4.5</v>
      </c>
      <c r="E298" s="18">
        <f>'Quark excitation u_d'!C$7</f>
        <v>4.5</v>
      </c>
      <c r="F298" s="30">
        <f>'Quark excitation C'!C75</f>
        <v>9.25</v>
      </c>
      <c r="G298" s="30">
        <f>'Quark excitation C'!C13</f>
        <v>9.1666666666666661</v>
      </c>
      <c r="H298" s="32">
        <f>Configs!I$35</f>
        <v>2</v>
      </c>
      <c r="I298" s="20">
        <v>0.5</v>
      </c>
      <c r="J298" s="35">
        <f t="shared" si="15"/>
        <v>7726.6406249999991</v>
      </c>
      <c r="K298" s="23">
        <v>7709</v>
      </c>
      <c r="L298" s="79" t="s">
        <v>541</v>
      </c>
    </row>
    <row r="299" spans="2:12">
      <c r="B299" s="46"/>
      <c r="C299" s="18">
        <f>'Quark excitation u_d'!C$7</f>
        <v>4.5</v>
      </c>
      <c r="D299" s="18">
        <f>'Quark excitation u_d'!C$7</f>
        <v>4.5</v>
      </c>
      <c r="E299" s="18">
        <f>'Quark excitation u_d'!C$7</f>
        <v>4.5</v>
      </c>
      <c r="F299" s="30">
        <f>'Quark excitation C'!C75</f>
        <v>9.25</v>
      </c>
      <c r="G299" s="30">
        <f>'Quark excitation C'!C75</f>
        <v>9.25</v>
      </c>
      <c r="H299" s="32">
        <f>Configs!I$35</f>
        <v>2</v>
      </c>
      <c r="I299" s="20">
        <v>0.5</v>
      </c>
      <c r="J299" s="35">
        <f t="shared" si="15"/>
        <v>7796.8828125</v>
      </c>
      <c r="K299" s="23"/>
      <c r="L299" s="79" t="s">
        <v>541</v>
      </c>
    </row>
    <row r="300" spans="2:12">
      <c r="B300" s="46"/>
      <c r="C300" s="18">
        <f>'Quark excitation u_d'!C$7</f>
        <v>4.5</v>
      </c>
      <c r="D300" s="18">
        <f>'Quark excitation u_d'!C$7</f>
        <v>4.5</v>
      </c>
      <c r="E300" s="18">
        <f>'Quark excitation u_d'!C$7</f>
        <v>4.5</v>
      </c>
      <c r="F300" s="30">
        <f>'Quark excitation C'!C14</f>
        <v>9.3333333333333339</v>
      </c>
      <c r="G300" s="30">
        <f>'Quark excitation C'!C75</f>
        <v>9.25</v>
      </c>
      <c r="H300" s="32">
        <f>Configs!I$35</f>
        <v>2</v>
      </c>
      <c r="I300" s="20">
        <v>0.5</v>
      </c>
      <c r="J300" s="35">
        <f t="shared" si="15"/>
        <v>7867.125</v>
      </c>
      <c r="K300" s="23"/>
      <c r="L300" s="79" t="s">
        <v>541</v>
      </c>
    </row>
    <row r="301" spans="2:12">
      <c r="B301" s="77" t="s">
        <v>357</v>
      </c>
      <c r="C301" s="18">
        <f>'Quark excitation u_d'!C$7</f>
        <v>4.5</v>
      </c>
      <c r="D301" s="18">
        <f>'Quark excitation u_d'!C$7</f>
        <v>4.5</v>
      </c>
      <c r="E301" s="18">
        <f>'Quark excitation u_d'!C$7</f>
        <v>4.5</v>
      </c>
      <c r="F301" s="30">
        <f>'Quark excitation C'!C14</f>
        <v>9.3333333333333339</v>
      </c>
      <c r="G301" s="30">
        <f>'Quark excitation C'!C14</f>
        <v>9.3333333333333339</v>
      </c>
      <c r="H301" s="32">
        <f>Configs!I$35</f>
        <v>2</v>
      </c>
      <c r="I301" s="20">
        <v>0.5</v>
      </c>
      <c r="J301" s="35">
        <f t="shared" si="15"/>
        <v>7938.0000000000009</v>
      </c>
      <c r="K301" s="23">
        <v>7905</v>
      </c>
      <c r="L301" s="79"/>
    </row>
    <row r="302" spans="2:12">
      <c r="B302" s="46"/>
      <c r="C302" s="18">
        <f>'Quark excitation u_d'!C$7</f>
        <v>4.5</v>
      </c>
      <c r="D302" s="18">
        <f>'Quark excitation u_d'!C$7</f>
        <v>4.5</v>
      </c>
      <c r="E302" s="18">
        <f>'Quark excitation u_d'!C$7</f>
        <v>4.5</v>
      </c>
      <c r="F302" s="30">
        <f>'Quark excitation C'!C76</f>
        <v>9.4166666666666661</v>
      </c>
      <c r="G302" s="30">
        <f>'Quark excitation C'!C14</f>
        <v>9.3333333333333339</v>
      </c>
      <c r="H302" s="32">
        <f>Configs!I$35</f>
        <v>2</v>
      </c>
      <c r="I302" s="20">
        <v>0.5</v>
      </c>
      <c r="J302" s="35">
        <f t="shared" si="15"/>
        <v>8008.8750000000009</v>
      </c>
      <c r="K302" s="23"/>
      <c r="L302" s="79" t="s">
        <v>541</v>
      </c>
    </row>
    <row r="303" spans="2:12">
      <c r="B303" s="46" t="s">
        <v>358</v>
      </c>
      <c r="C303" s="18">
        <f>'Quark excitation u_d'!C$7</f>
        <v>4.5</v>
      </c>
      <c r="D303" s="18">
        <f>'Quark excitation u_d'!C$7</f>
        <v>4.5</v>
      </c>
      <c r="E303" s="18">
        <f>'Quark excitation u_d'!C$7</f>
        <v>4.5</v>
      </c>
      <c r="F303" s="30">
        <f>'Quark excitation C'!C76</f>
        <v>9.4166666666666661</v>
      </c>
      <c r="G303" s="30">
        <f>'Quark excitation C'!C76</f>
        <v>9.4166666666666661</v>
      </c>
      <c r="H303" s="32">
        <f>Configs!I$35</f>
        <v>2</v>
      </c>
      <c r="I303" s="20">
        <v>0.5</v>
      </c>
      <c r="J303" s="35">
        <f t="shared" si="15"/>
        <v>8080.3828124999991</v>
      </c>
      <c r="K303" s="23">
        <v>8100</v>
      </c>
      <c r="L303" s="79" t="s">
        <v>541</v>
      </c>
    </row>
    <row r="304" spans="2:12">
      <c r="B304" s="46" t="s">
        <v>359</v>
      </c>
      <c r="C304" s="18">
        <f>'Quark excitation u_d'!C$7</f>
        <v>4.5</v>
      </c>
      <c r="D304" s="18">
        <f>'Quark excitation u_d'!C$7</f>
        <v>4.5</v>
      </c>
      <c r="E304" s="18">
        <f>'Quark excitation u_d'!C$7</f>
        <v>4.5</v>
      </c>
      <c r="F304" s="30">
        <f>'Quark excitation C'!C15</f>
        <v>9.5</v>
      </c>
      <c r="G304" s="30">
        <f>'Quark excitation C'!C76</f>
        <v>9.4166666666666661</v>
      </c>
      <c r="H304" s="32">
        <f>Configs!I$35</f>
        <v>2</v>
      </c>
      <c r="I304" s="20">
        <v>0.5</v>
      </c>
      <c r="J304" s="35">
        <f t="shared" si="15"/>
        <v>8151.8906249999991</v>
      </c>
      <c r="K304" s="23">
        <v>8139</v>
      </c>
      <c r="L304" s="79" t="s">
        <v>541</v>
      </c>
    </row>
    <row r="305" spans="2:12">
      <c r="B305" s="46"/>
      <c r="C305" s="18">
        <f>'Quark excitation u_d'!C$7</f>
        <v>4.5</v>
      </c>
      <c r="D305" s="18">
        <f>'Quark excitation u_d'!C$7</f>
        <v>4.5</v>
      </c>
      <c r="E305" s="18">
        <f>'Quark excitation u_d'!C$7</f>
        <v>4.5</v>
      </c>
      <c r="F305" s="30">
        <f>'Quark excitation C'!C15</f>
        <v>9.5</v>
      </c>
      <c r="G305" s="30">
        <f>'Quark excitation C'!C15</f>
        <v>9.5</v>
      </c>
      <c r="H305" s="32">
        <f>Configs!I$35</f>
        <v>2</v>
      </c>
      <c r="I305" s="20">
        <v>0.5</v>
      </c>
      <c r="J305" s="35">
        <f t="shared" si="15"/>
        <v>8224.03125</v>
      </c>
      <c r="K305" s="23"/>
      <c r="L305" s="79"/>
    </row>
    <row r="306" spans="2:12">
      <c r="B306" s="46" t="s">
        <v>360</v>
      </c>
      <c r="C306" s="18">
        <f>'Quark excitation u_d'!C$7</f>
        <v>4.5</v>
      </c>
      <c r="D306" s="18">
        <f>'Quark excitation u_d'!C$7</f>
        <v>4.5</v>
      </c>
      <c r="E306" s="18">
        <f>'Quark excitation u_d'!C$7</f>
        <v>4.5</v>
      </c>
      <c r="F306" s="30">
        <f>'Quark excitation C'!C77</f>
        <v>9.5833333333333339</v>
      </c>
      <c r="G306" s="30">
        <f>'Quark excitation C'!C15</f>
        <v>9.5</v>
      </c>
      <c r="H306" s="32">
        <f>Configs!I$35</f>
        <v>2</v>
      </c>
      <c r="I306" s="20">
        <v>0.5</v>
      </c>
      <c r="J306" s="35">
        <f t="shared" si="15"/>
        <v>8296.171875</v>
      </c>
      <c r="K306" s="23">
        <v>8276</v>
      </c>
      <c r="L306" s="79" t="s">
        <v>541</v>
      </c>
    </row>
    <row r="307" spans="2:12">
      <c r="B307" s="46" t="s">
        <v>361</v>
      </c>
      <c r="C307" s="18">
        <f>'Quark excitation u_d'!C$7</f>
        <v>4.5</v>
      </c>
      <c r="D307" s="18">
        <f>'Quark excitation u_d'!C$7</f>
        <v>4.5</v>
      </c>
      <c r="E307" s="18">
        <f>'Quark excitation u_d'!C$7</f>
        <v>4.5</v>
      </c>
      <c r="F307" s="30">
        <f>'Quark excitation C'!C77</f>
        <v>9.5833333333333339</v>
      </c>
      <c r="G307" s="30">
        <f>'Quark excitation C'!C77</f>
        <v>9.5833333333333339</v>
      </c>
      <c r="H307" s="32">
        <f>Configs!I$35</f>
        <v>2</v>
      </c>
      <c r="I307" s="20">
        <v>0.5</v>
      </c>
      <c r="J307" s="35">
        <f t="shared" si="15"/>
        <v>8368.9453125</v>
      </c>
      <c r="K307" s="23">
        <v>8362</v>
      </c>
      <c r="L307" s="79" t="s">
        <v>541</v>
      </c>
    </row>
    <row r="308" spans="2:12">
      <c r="B308" s="46"/>
      <c r="C308" s="18">
        <f>'Quark excitation u_d'!C$7</f>
        <v>4.5</v>
      </c>
      <c r="D308" s="18">
        <f>'Quark excitation u_d'!C$7</f>
        <v>4.5</v>
      </c>
      <c r="E308" s="18">
        <f>'Quark excitation u_d'!C$7</f>
        <v>4.5</v>
      </c>
      <c r="F308" s="30">
        <f>'Quark excitation C'!C16</f>
        <v>9.6666666666666661</v>
      </c>
      <c r="G308" s="30">
        <f>'Quark excitation C'!C77</f>
        <v>9.5833333333333339</v>
      </c>
      <c r="H308" s="32">
        <f>Configs!I$35</f>
        <v>2</v>
      </c>
      <c r="I308" s="20">
        <v>0.5</v>
      </c>
      <c r="J308" s="35">
        <f t="shared" si="15"/>
        <v>8441.71875</v>
      </c>
      <c r="K308" s="23"/>
      <c r="L308" s="79" t="s">
        <v>541</v>
      </c>
    </row>
    <row r="309" spans="2:12">
      <c r="B309" s="46" t="s">
        <v>362</v>
      </c>
      <c r="C309" s="18">
        <f>'Quark excitation u_d'!C$7</f>
        <v>4.5</v>
      </c>
      <c r="D309" s="18">
        <f>'Quark excitation u_d'!C$7</f>
        <v>4.5</v>
      </c>
      <c r="E309" s="18">
        <f>'Quark excitation u_d'!C$7</f>
        <v>4.5</v>
      </c>
      <c r="F309" s="30">
        <f>'Quark excitation C'!C16</f>
        <v>9.6666666666666661</v>
      </c>
      <c r="G309" s="30">
        <f>'Quark excitation C'!C16</f>
        <v>9.6666666666666661</v>
      </c>
      <c r="H309" s="32">
        <f>Configs!I$35</f>
        <v>2</v>
      </c>
      <c r="I309" s="20">
        <v>0.5</v>
      </c>
      <c r="J309" s="35">
        <f t="shared" si="15"/>
        <v>8515.125</v>
      </c>
      <c r="K309" s="23">
        <v>8511</v>
      </c>
      <c r="L309" s="79"/>
    </row>
    <row r="310" spans="2:12">
      <c r="B310" s="46" t="s">
        <v>363</v>
      </c>
      <c r="C310" s="18">
        <f>'Quark excitation u_d'!C$7</f>
        <v>4.5</v>
      </c>
      <c r="D310" s="18">
        <f>'Quark excitation u_d'!C$7</f>
        <v>4.5</v>
      </c>
      <c r="E310" s="18">
        <f>'Quark excitation u_d'!C$7</f>
        <v>4.5</v>
      </c>
      <c r="F310" s="30">
        <f>'Quark excitation C'!C78</f>
        <v>9.75</v>
      </c>
      <c r="G310" s="30">
        <f>'Quark excitation C'!C16</f>
        <v>9.6666666666666661</v>
      </c>
      <c r="H310" s="32">
        <f>Configs!I$35</f>
        <v>2</v>
      </c>
      <c r="I310" s="20">
        <v>0.5</v>
      </c>
      <c r="J310" s="35">
        <f t="shared" si="15"/>
        <v>8588.53125</v>
      </c>
      <c r="K310" s="23">
        <v>8531</v>
      </c>
      <c r="L310" s="79" t="s">
        <v>541</v>
      </c>
    </row>
    <row r="311" spans="2:12">
      <c r="B311" s="46" t="s">
        <v>364</v>
      </c>
      <c r="C311" s="18">
        <f>'Quark excitation u_d'!C$7</f>
        <v>4.5</v>
      </c>
      <c r="D311" s="18">
        <f>'Quark excitation u_d'!C$7</f>
        <v>4.5</v>
      </c>
      <c r="E311" s="18">
        <f>'Quark excitation u_d'!C$7</f>
        <v>4.5</v>
      </c>
      <c r="F311" s="30">
        <f>'Quark excitation C'!C78</f>
        <v>9.75</v>
      </c>
      <c r="G311" s="30">
        <f>'Quark excitation C'!C78</f>
        <v>9.75</v>
      </c>
      <c r="H311" s="32">
        <f>Configs!I$35</f>
        <v>2</v>
      </c>
      <c r="I311" s="20">
        <v>0.5</v>
      </c>
      <c r="J311" s="35">
        <f t="shared" si="15"/>
        <v>8662.5703125</v>
      </c>
      <c r="K311" s="23">
        <v>8638</v>
      </c>
      <c r="L311" s="79" t="s">
        <v>541</v>
      </c>
    </row>
    <row r="312" spans="2:12">
      <c r="B312" s="46" t="s">
        <v>366</v>
      </c>
      <c r="C312" s="18">
        <f>'Quark excitation u_d'!C$7</f>
        <v>4.5</v>
      </c>
      <c r="D312" s="18">
        <f>'Quark excitation u_d'!C$7</f>
        <v>4.5</v>
      </c>
      <c r="E312" s="18">
        <f>'Quark excitation u_d'!C$7</f>
        <v>4.5</v>
      </c>
      <c r="F312" s="30">
        <f>'Quark excitation C'!C79</f>
        <v>9.9166666666666661</v>
      </c>
      <c r="G312" s="30">
        <f>'Quark excitation C'!C78</f>
        <v>9.75</v>
      </c>
      <c r="H312" s="32">
        <f>Configs!I$35</f>
        <v>2</v>
      </c>
      <c r="I312" s="20">
        <v>0.5</v>
      </c>
      <c r="J312" s="35">
        <f t="shared" si="15"/>
        <v>8810.6484375</v>
      </c>
      <c r="K312" s="23">
        <v>8805</v>
      </c>
      <c r="L312" s="79" t="s">
        <v>541</v>
      </c>
    </row>
    <row r="313" spans="2:12">
      <c r="B313" s="46"/>
      <c r="C313" s="18">
        <f>'Quark excitation u_d'!C$7</f>
        <v>4.5</v>
      </c>
      <c r="D313" s="18">
        <f>'Quark excitation u_d'!C$7</f>
        <v>4.5</v>
      </c>
      <c r="E313" s="18">
        <f>'Quark excitation u_d'!C$7</f>
        <v>4.5</v>
      </c>
      <c r="F313" s="30">
        <f>'Quark excitation C'!C79</f>
        <v>9.9166666666666661</v>
      </c>
      <c r="G313" s="30">
        <f>'Quark excitation C'!C79</f>
        <v>9.9166666666666661</v>
      </c>
      <c r="H313" s="32">
        <f>Configs!I$35</f>
        <v>2</v>
      </c>
      <c r="I313" s="20">
        <v>0.5</v>
      </c>
      <c r="J313" s="35">
        <f t="shared" si="15"/>
        <v>8961.2578125</v>
      </c>
      <c r="K313" s="23"/>
      <c r="L313" s="79" t="s">
        <v>541</v>
      </c>
    </row>
    <row r="314" spans="2:12">
      <c r="B314" s="46" t="s">
        <v>365</v>
      </c>
      <c r="C314" s="18">
        <f>'Quark excitation u_d'!C$7</f>
        <v>4.5</v>
      </c>
      <c r="D314" s="18">
        <f>'Quark excitation u_d'!C$7</f>
        <v>4.5</v>
      </c>
      <c r="E314" s="18">
        <f>'Quark excitation u_d'!C$7</f>
        <v>4.5</v>
      </c>
      <c r="F314" s="30">
        <f>'Quark excitation C'!C17</f>
        <v>10</v>
      </c>
      <c r="G314" s="30">
        <f>'Quark excitation C'!C79</f>
        <v>9.9166666666666661</v>
      </c>
      <c r="H314" s="32">
        <f>Configs!I$35</f>
        <v>2</v>
      </c>
      <c r="I314" s="20">
        <v>0.5</v>
      </c>
      <c r="J314" s="35">
        <f t="shared" si="15"/>
        <v>9036.5625</v>
      </c>
      <c r="K314" s="23">
        <v>9059</v>
      </c>
      <c r="L314" s="79" t="s">
        <v>541</v>
      </c>
    </row>
    <row r="315" spans="2:12">
      <c r="B315" s="46" t="s">
        <v>522</v>
      </c>
      <c r="C315" s="18">
        <f>'Quark excitation u_d'!C$7</f>
        <v>4.5</v>
      </c>
      <c r="D315" s="18">
        <f>'Quark excitation u_d'!C$7</f>
        <v>4.5</v>
      </c>
      <c r="E315" s="18">
        <f>'Quark excitation u_d'!C$7</f>
        <v>4.5</v>
      </c>
      <c r="F315" s="30">
        <f>'Quark excitation C'!C17</f>
        <v>10</v>
      </c>
      <c r="G315" s="30">
        <f>'Quark excitation C'!C17</f>
        <v>10</v>
      </c>
      <c r="H315" s="32">
        <f>Configs!I$35</f>
        <v>2</v>
      </c>
      <c r="I315" s="20">
        <v>0.5</v>
      </c>
      <c r="J315" s="35">
        <f t="shared" si="15"/>
        <v>9112.5</v>
      </c>
      <c r="K315" s="23">
        <v>9118</v>
      </c>
      <c r="L315" s="45"/>
    </row>
    <row r="316" spans="2:12">
      <c r="B316" s="46"/>
      <c r="C316" s="18">
        <f>'Quark excitation u_d'!C$7</f>
        <v>4.5</v>
      </c>
      <c r="D316" s="18">
        <f>'Quark excitation u_d'!C$7</f>
        <v>4.5</v>
      </c>
      <c r="E316" s="18">
        <f>'Quark excitation u_d'!C$7</f>
        <v>4.5</v>
      </c>
      <c r="F316" s="24">
        <f>'Quark excitation C'!C21</f>
        <v>10.333333333333334</v>
      </c>
      <c r="G316" s="30">
        <f>'Quark excitation C'!C17</f>
        <v>10</v>
      </c>
      <c r="H316" s="32">
        <f>Configs!I$35</f>
        <v>2</v>
      </c>
      <c r="I316" s="20">
        <v>0.5</v>
      </c>
      <c r="J316" s="35">
        <f t="shared" si="15"/>
        <v>9416.25</v>
      </c>
      <c r="K316" s="23"/>
      <c r="L316" s="45"/>
    </row>
    <row r="317" spans="2:12">
      <c r="B317" s="129" t="s">
        <v>548</v>
      </c>
      <c r="C317" s="130"/>
      <c r="D317" s="130"/>
      <c r="E317" s="130"/>
      <c r="F317" s="130"/>
      <c r="G317" s="130"/>
      <c r="H317" s="130"/>
      <c r="I317" s="130"/>
      <c r="J317" s="130"/>
      <c r="K317" s="130"/>
      <c r="L317" s="131"/>
    </row>
    <row r="318" spans="2:12">
      <c r="B318" s="101" t="s">
        <v>368</v>
      </c>
      <c r="C318" s="18">
        <f>'Quark excitation u_d'!C$7</f>
        <v>4.5</v>
      </c>
      <c r="D318" s="18">
        <f>'Quark excitation u_d'!C$7</f>
        <v>4.5</v>
      </c>
      <c r="E318" s="18">
        <f>'Quark excitation u_d'!C$7</f>
        <v>4.5</v>
      </c>
      <c r="F318" s="33">
        <f>'Quark excitation u_d'!C$7</f>
        <v>4.5</v>
      </c>
      <c r="G318" s="30">
        <f>'Quark excitation C'!C33</f>
        <v>10.666666666666666</v>
      </c>
      <c r="H318" s="32">
        <f>Configs!I$35</f>
        <v>2</v>
      </c>
      <c r="I318" s="20">
        <v>0.5</v>
      </c>
      <c r="J318" s="35">
        <f>C318*D318*E318*F318*G318*H318*I318</f>
        <v>4374</v>
      </c>
      <c r="K318" s="35">
        <v>4472</v>
      </c>
      <c r="L318" s="99"/>
    </row>
    <row r="319" spans="2:12">
      <c r="B319" s="46"/>
      <c r="C319" s="18">
        <f>'Quark excitation u_d'!C$7</f>
        <v>4.5</v>
      </c>
      <c r="D319" s="18">
        <f>'Quark excitation u_d'!C$7</f>
        <v>4.5</v>
      </c>
      <c r="E319" s="18">
        <f>'Quark excitation u_d'!C$7</f>
        <v>4.5</v>
      </c>
      <c r="F319" s="33">
        <f>'Quark excitation u_d'!C$7</f>
        <v>4.5</v>
      </c>
      <c r="G319" s="30">
        <f>'Quark excitation C'!C34</f>
        <v>11</v>
      </c>
      <c r="H319" s="32">
        <f>Configs!I$35</f>
        <v>2</v>
      </c>
      <c r="I319" s="20">
        <v>0.5</v>
      </c>
      <c r="J319" s="35">
        <f t="shared" ref="J319:J349" si="16">C319*D319*E319*F319*G319*H319*I319</f>
        <v>4510.6875</v>
      </c>
      <c r="K319" s="35"/>
      <c r="L319" s="78"/>
    </row>
    <row r="320" spans="2:12">
      <c r="B320" s="46"/>
      <c r="C320" s="18">
        <f>'Quark excitation u_d'!C$7</f>
        <v>4.5</v>
      </c>
      <c r="D320" s="18">
        <f>'Quark excitation u_d'!C$7</f>
        <v>4.5</v>
      </c>
      <c r="E320" s="18">
        <f>'Quark excitation u_d'!C$7</f>
        <v>4.5</v>
      </c>
      <c r="F320" s="33">
        <f>'Quark excitation u_d'!C$7</f>
        <v>4.5</v>
      </c>
      <c r="G320" s="30">
        <f>'Quark excitation C'!C35</f>
        <v>11.166666666666666</v>
      </c>
      <c r="H320" s="32">
        <f>Configs!I$35</f>
        <v>2</v>
      </c>
      <c r="I320" s="20">
        <v>0.5</v>
      </c>
      <c r="J320" s="35">
        <f t="shared" si="16"/>
        <v>4579.03125</v>
      </c>
      <c r="K320" s="35"/>
      <c r="L320" s="78"/>
    </row>
    <row r="321" spans="2:12">
      <c r="B321" s="46"/>
      <c r="C321" s="18">
        <f>'Quark excitation u_d'!C$7</f>
        <v>4.5</v>
      </c>
      <c r="D321" s="18">
        <f>'Quark excitation u_d'!C$7</f>
        <v>4.5</v>
      </c>
      <c r="E321" s="18">
        <f>'Quark excitation u_d'!C$7</f>
        <v>4.5</v>
      </c>
      <c r="F321" s="33">
        <f>'Quark excitation u_d'!C$7</f>
        <v>4.5</v>
      </c>
      <c r="G321" s="30">
        <f>'Quark excitation C'!C36</f>
        <v>11.333333333333332</v>
      </c>
      <c r="H321" s="32">
        <f>Configs!I$35</f>
        <v>2</v>
      </c>
      <c r="I321" s="20">
        <v>0.5</v>
      </c>
      <c r="J321" s="35">
        <f t="shared" si="16"/>
        <v>4647.3749999999991</v>
      </c>
      <c r="K321" s="35"/>
      <c r="L321" s="78"/>
    </row>
    <row r="322" spans="2:12">
      <c r="B322" s="46"/>
      <c r="C322" s="18">
        <f>'Quark excitation u_d'!C$7</f>
        <v>4.5</v>
      </c>
      <c r="D322" s="18">
        <f>'Quark excitation u_d'!C$7</f>
        <v>4.5</v>
      </c>
      <c r="E322" s="18">
        <f>'Quark excitation u_d'!C$7</f>
        <v>4.5</v>
      </c>
      <c r="F322" s="33">
        <f>'Quark excitation u_d'!C$7</f>
        <v>4.5</v>
      </c>
      <c r="G322" s="30">
        <f>'Quark excitation C'!C37</f>
        <v>11.5</v>
      </c>
      <c r="H322" s="32">
        <f>Configs!I$35</f>
        <v>2</v>
      </c>
      <c r="I322" s="20">
        <v>0.5</v>
      </c>
      <c r="J322" s="35">
        <f t="shared" si="16"/>
        <v>4715.71875</v>
      </c>
      <c r="K322" s="35"/>
      <c r="L322" s="78"/>
    </row>
    <row r="323" spans="2:12">
      <c r="B323" s="77" t="s">
        <v>371</v>
      </c>
      <c r="C323" s="18">
        <f>'Quark excitation u_d'!C$7</f>
        <v>4.5</v>
      </c>
      <c r="D323" s="18">
        <f>'Quark excitation u_d'!C$7</f>
        <v>4.5</v>
      </c>
      <c r="E323" s="18">
        <f>'Quark excitation u_d'!C$7</f>
        <v>4.5</v>
      </c>
      <c r="F323" s="33">
        <f>'Quark excitation u_d'!C$7</f>
        <v>4.5</v>
      </c>
      <c r="G323" s="30">
        <f>'Quark excitation C'!C38</f>
        <v>11.666666666666666</v>
      </c>
      <c r="H323" s="32">
        <f>Configs!I$35</f>
        <v>2</v>
      </c>
      <c r="I323" s="20">
        <v>0.5</v>
      </c>
      <c r="J323" s="35">
        <f t="shared" si="16"/>
        <v>4784.0625</v>
      </c>
      <c r="K323" s="35">
        <v>4803</v>
      </c>
      <c r="L323" s="78"/>
    </row>
    <row r="324" spans="2:12">
      <c r="B324" s="77" t="s">
        <v>373</v>
      </c>
      <c r="C324" s="18">
        <f>'Quark excitation u_d'!C$7</f>
        <v>4.5</v>
      </c>
      <c r="D324" s="18">
        <f>'Quark excitation u_d'!C$7</f>
        <v>4.5</v>
      </c>
      <c r="E324" s="18">
        <f>'Quark excitation u_d'!C$7</f>
        <v>4.5</v>
      </c>
      <c r="F324" s="33">
        <f>'Quark excitation u_d'!C$7</f>
        <v>4.5</v>
      </c>
      <c r="G324" s="30">
        <f>'Quark excitation C'!C39</f>
        <v>11.833333333333332</v>
      </c>
      <c r="H324" s="32">
        <f>Configs!I$35</f>
        <v>2</v>
      </c>
      <c r="I324" s="20">
        <v>0.5</v>
      </c>
      <c r="J324" s="35">
        <f t="shared" si="16"/>
        <v>4852.4062499999991</v>
      </c>
      <c r="K324" s="23">
        <v>4829</v>
      </c>
      <c r="L324" s="79"/>
    </row>
    <row r="325" spans="2:12">
      <c r="B325" s="46"/>
      <c r="C325" s="18">
        <f>'Quark excitation u_d'!C$7</f>
        <v>4.5</v>
      </c>
      <c r="D325" s="18">
        <f>'Quark excitation u_d'!C$7</f>
        <v>4.5</v>
      </c>
      <c r="E325" s="18">
        <f>'Quark excitation u_d'!C$7</f>
        <v>4.5</v>
      </c>
      <c r="F325" s="33">
        <f>'Quark excitation u_d'!C$7</f>
        <v>4.5</v>
      </c>
      <c r="G325" s="30">
        <f>'Quark excitation C'!C40</f>
        <v>12</v>
      </c>
      <c r="H325" s="32">
        <f>Configs!I$35</f>
        <v>2</v>
      </c>
      <c r="I325" s="20">
        <v>0.5</v>
      </c>
      <c r="J325" s="35">
        <f t="shared" si="16"/>
        <v>4920.75</v>
      </c>
      <c r="K325" s="23"/>
      <c r="L325" s="79"/>
    </row>
    <row r="326" spans="2:12">
      <c r="B326" s="46"/>
      <c r="C326" s="18">
        <f>'Quark excitation u_d'!C$7</f>
        <v>4.5</v>
      </c>
      <c r="D326" s="18">
        <f>'Quark excitation u_d'!C$7</f>
        <v>4.5</v>
      </c>
      <c r="E326" s="18">
        <f>'Quark excitation u_d'!C$7</f>
        <v>4.5</v>
      </c>
      <c r="F326" s="33">
        <f>'Quark excitation u_d'!C$7</f>
        <v>4.5</v>
      </c>
      <c r="G326" s="30">
        <f>'Quark excitation C'!C41</f>
        <v>12.166666666666666</v>
      </c>
      <c r="H326" s="32">
        <f>Configs!I$35</f>
        <v>2</v>
      </c>
      <c r="I326" s="20">
        <v>0.5</v>
      </c>
      <c r="J326" s="35">
        <f t="shared" si="16"/>
        <v>4989.09375</v>
      </c>
      <c r="K326" s="23"/>
      <c r="L326" s="79"/>
    </row>
    <row r="327" spans="2:12">
      <c r="B327" s="46" t="s">
        <v>369</v>
      </c>
      <c r="C327" s="18">
        <f>'Quark excitation u_d'!C$7</f>
        <v>4.5</v>
      </c>
      <c r="D327" s="18">
        <f>'Quark excitation u_d'!C$7</f>
        <v>4.5</v>
      </c>
      <c r="E327" s="18">
        <f>'Quark excitation u_d'!C$7</f>
        <v>4.5</v>
      </c>
      <c r="F327" s="33">
        <f>'Quark excitation u_d'!C$7</f>
        <v>4.5</v>
      </c>
      <c r="G327" s="30">
        <f>'Quark excitation C'!C42</f>
        <v>12.333333333333332</v>
      </c>
      <c r="H327" s="32">
        <f>Configs!I$35</f>
        <v>2</v>
      </c>
      <c r="I327" s="20">
        <v>0.5</v>
      </c>
      <c r="J327" s="35">
        <f t="shared" si="16"/>
        <v>5057.4374999999991</v>
      </c>
      <c r="K327" s="23">
        <v>5077</v>
      </c>
      <c r="L327" s="79"/>
    </row>
    <row r="328" spans="2:12">
      <c r="B328" s="77" t="s">
        <v>370</v>
      </c>
      <c r="C328" s="18">
        <f>'Quark excitation u_d'!C$7</f>
        <v>4.5</v>
      </c>
      <c r="D328" s="18">
        <f>'Quark excitation u_d'!C$7</f>
        <v>4.5</v>
      </c>
      <c r="E328" s="18">
        <f>'Quark excitation u_d'!C$7</f>
        <v>4.5</v>
      </c>
      <c r="F328" s="33">
        <f>'Quark excitation u_d'!C$7</f>
        <v>4.5</v>
      </c>
      <c r="G328" s="30">
        <f>'Quark excitation C'!C43</f>
        <v>12.666666666666666</v>
      </c>
      <c r="H328" s="32">
        <f>Configs!I$35</f>
        <v>2</v>
      </c>
      <c r="I328" s="20">
        <v>0.5</v>
      </c>
      <c r="J328" s="35">
        <f t="shared" si="16"/>
        <v>5194.125</v>
      </c>
      <c r="K328" s="23">
        <v>5136</v>
      </c>
      <c r="L328" s="79"/>
    </row>
    <row r="329" spans="2:12">
      <c r="B329" s="46" t="s">
        <v>372</v>
      </c>
      <c r="C329" s="18">
        <f>'Quark excitation u_d'!C$7</f>
        <v>4.5</v>
      </c>
      <c r="D329" s="18">
        <f>'Quark excitation u_d'!C$7</f>
        <v>4.5</v>
      </c>
      <c r="E329" s="18">
        <f>'Quark excitation u_d'!C$7</f>
        <v>4.5</v>
      </c>
      <c r="F329" s="33">
        <f>'Quark excitation u_d'!C$7</f>
        <v>4.5</v>
      </c>
      <c r="G329" s="24">
        <f>'Quark excitation C'!C46</f>
        <v>12</v>
      </c>
      <c r="H329" s="32">
        <f>Configs!I$35</f>
        <v>2</v>
      </c>
      <c r="I329" s="20">
        <v>0.5</v>
      </c>
      <c r="J329" s="35">
        <f t="shared" si="16"/>
        <v>4920.75</v>
      </c>
      <c r="K329" s="23">
        <v>4930</v>
      </c>
      <c r="L329" s="45"/>
    </row>
    <row r="330" spans="2:12">
      <c r="B330" s="46" t="s">
        <v>374</v>
      </c>
      <c r="C330" s="18">
        <f>'Quark excitation u_d'!C$7</f>
        <v>4.5</v>
      </c>
      <c r="D330" s="18">
        <f>'Quark excitation u_d'!C$7</f>
        <v>4.5</v>
      </c>
      <c r="E330" s="18">
        <f>'Quark excitation u_d'!C$7</f>
        <v>4.5</v>
      </c>
      <c r="F330" s="33">
        <f>'Quark excitation u_d'!C$7</f>
        <v>4.5</v>
      </c>
      <c r="G330" s="24">
        <f>'Quark excitation C'!C47</f>
        <v>12.333333333333334</v>
      </c>
      <c r="H330" s="32">
        <f>Configs!I$35</f>
        <v>2</v>
      </c>
      <c r="I330" s="20">
        <v>0.5</v>
      </c>
      <c r="J330" s="35">
        <f t="shared" si="16"/>
        <v>5057.4375</v>
      </c>
      <c r="K330" s="23">
        <v>5044</v>
      </c>
      <c r="L330" s="45"/>
    </row>
    <row r="331" spans="2:12">
      <c r="B331" s="46"/>
      <c r="C331" s="18">
        <f>'Quark excitation u_d'!C$7</f>
        <v>4.5</v>
      </c>
      <c r="D331" s="18">
        <f>'Quark excitation u_d'!C$7</f>
        <v>4.5</v>
      </c>
      <c r="E331" s="18">
        <f>'Quark excitation u_d'!C$7</f>
        <v>4.5</v>
      </c>
      <c r="F331" s="33">
        <f>'Quark excitation u_d'!C$7</f>
        <v>4.5</v>
      </c>
      <c r="G331" s="24">
        <f>'Quark excitation C'!C48</f>
        <v>12.5</v>
      </c>
      <c r="H331" s="32">
        <f>Configs!I$35</f>
        <v>2</v>
      </c>
      <c r="I331" s="20">
        <v>0.5</v>
      </c>
      <c r="J331" s="35">
        <f t="shared" si="16"/>
        <v>5125.78125</v>
      </c>
      <c r="K331" s="23"/>
      <c r="L331" s="45"/>
    </row>
    <row r="332" spans="2:12">
      <c r="B332" s="46" t="s">
        <v>375</v>
      </c>
      <c r="C332" s="18">
        <f>'Quark excitation u_d'!C$7</f>
        <v>4.5</v>
      </c>
      <c r="D332" s="18">
        <f>'Quark excitation u_d'!C$7</f>
        <v>4.5</v>
      </c>
      <c r="E332" s="18">
        <f>'Quark excitation u_d'!C$7</f>
        <v>4.5</v>
      </c>
      <c r="F332" s="33">
        <f>'Quark excitation u_d'!C$7</f>
        <v>4.5</v>
      </c>
      <c r="G332" s="24">
        <f>'Quark excitation C'!C49</f>
        <v>12.666666666666666</v>
      </c>
      <c r="H332" s="32">
        <f>Configs!I$35</f>
        <v>2</v>
      </c>
      <c r="I332" s="20">
        <v>0.5</v>
      </c>
      <c r="J332" s="35">
        <f t="shared" si="16"/>
        <v>5194.125</v>
      </c>
      <c r="K332" s="23">
        <v>5175</v>
      </c>
      <c r="L332" s="45"/>
    </row>
    <row r="333" spans="2:12">
      <c r="B333" s="77" t="s">
        <v>379</v>
      </c>
      <c r="C333" s="18">
        <f>'Quark excitation u_d'!C$7</f>
        <v>4.5</v>
      </c>
      <c r="D333" s="18">
        <f>'Quark excitation u_d'!C$7</f>
        <v>4.5</v>
      </c>
      <c r="E333" s="18">
        <f>'Quark excitation u_d'!C$7</f>
        <v>4.5</v>
      </c>
      <c r="F333" s="33">
        <f>'Quark excitation u_d'!C$7</f>
        <v>4.5</v>
      </c>
      <c r="G333" s="24">
        <f>'Quark excitation C'!C50</f>
        <v>12.833333333333334</v>
      </c>
      <c r="H333" s="32">
        <f>Configs!I$35</f>
        <v>2</v>
      </c>
      <c r="I333" s="20">
        <v>0.5</v>
      </c>
      <c r="J333" s="35">
        <f t="shared" si="16"/>
        <v>5262.46875</v>
      </c>
      <c r="K333" s="23">
        <v>5273</v>
      </c>
      <c r="L333" s="45"/>
    </row>
    <row r="334" spans="2:12">
      <c r="B334" s="46"/>
      <c r="C334" s="18">
        <f>'Quark excitation u_d'!C$7</f>
        <v>4.5</v>
      </c>
      <c r="D334" s="18">
        <f>'Quark excitation u_d'!C$7</f>
        <v>4.5</v>
      </c>
      <c r="E334" s="18">
        <f>'Quark excitation u_d'!C$7</f>
        <v>4.5</v>
      </c>
      <c r="F334" s="33">
        <f>'Quark excitation u_d'!C$7</f>
        <v>4.5</v>
      </c>
      <c r="G334" s="24">
        <f>'Quark excitation C'!C51</f>
        <v>13</v>
      </c>
      <c r="H334" s="32">
        <f>Configs!I$35</f>
        <v>2</v>
      </c>
      <c r="I334" s="20">
        <v>0.5</v>
      </c>
      <c r="J334" s="35">
        <f t="shared" si="16"/>
        <v>5330.8125</v>
      </c>
      <c r="K334" s="23"/>
      <c r="L334" s="45"/>
    </row>
    <row r="335" spans="2:12">
      <c r="B335" s="46" t="s">
        <v>380</v>
      </c>
      <c r="C335" s="18">
        <f>'Quark excitation u_d'!C$7</f>
        <v>4.5</v>
      </c>
      <c r="D335" s="18">
        <f>'Quark excitation u_d'!C$7</f>
        <v>4.5</v>
      </c>
      <c r="E335" s="18">
        <f>'Quark excitation u_d'!C$7</f>
        <v>4.5</v>
      </c>
      <c r="F335" s="33">
        <f>'Quark excitation u_d'!C$7</f>
        <v>4.5</v>
      </c>
      <c r="G335" s="24">
        <f>'Quark excitation C'!C52</f>
        <v>13.166666666666666</v>
      </c>
      <c r="H335" s="32">
        <f>Configs!I$35</f>
        <v>2</v>
      </c>
      <c r="I335" s="20">
        <v>0.5</v>
      </c>
      <c r="J335" s="35">
        <f t="shared" si="16"/>
        <v>5399.15625</v>
      </c>
      <c r="K335" s="23">
        <v>5410</v>
      </c>
      <c r="L335" s="45"/>
    </row>
    <row r="336" spans="2:12">
      <c r="B336" s="46" t="s">
        <v>376</v>
      </c>
      <c r="C336" s="18">
        <f>'Quark excitation u_d'!C$7</f>
        <v>4.5</v>
      </c>
      <c r="D336" s="18">
        <f>'Quark excitation u_d'!C$7</f>
        <v>4.5</v>
      </c>
      <c r="E336" s="18">
        <f>'Quark excitation u_d'!C$7</f>
        <v>4.5</v>
      </c>
      <c r="F336" s="33">
        <f>'Quark excitation u_d'!C$7</f>
        <v>4.5</v>
      </c>
      <c r="G336" s="24">
        <f>'Quark excitation C'!C53</f>
        <v>13.333333333333334</v>
      </c>
      <c r="H336" s="32">
        <f>Configs!I$35</f>
        <v>2</v>
      </c>
      <c r="I336" s="20">
        <v>0.5</v>
      </c>
      <c r="J336" s="35">
        <f t="shared" si="16"/>
        <v>5467.5</v>
      </c>
      <c r="K336" s="23">
        <v>5478</v>
      </c>
      <c r="L336" s="45"/>
    </row>
    <row r="337" spans="2:12">
      <c r="B337" s="46" t="s">
        <v>377</v>
      </c>
      <c r="C337" s="18">
        <f>'Quark excitation u_d'!C$7</f>
        <v>4.5</v>
      </c>
      <c r="D337" s="18">
        <f>'Quark excitation u_d'!C$7</f>
        <v>4.5</v>
      </c>
      <c r="E337" s="18">
        <f>'Quark excitation u_d'!C$7</f>
        <v>4.5</v>
      </c>
      <c r="F337" s="33">
        <f>'Quark excitation u_d'!C$7</f>
        <v>4.5</v>
      </c>
      <c r="G337" s="24">
        <f>'Quark excitation C'!C54</f>
        <v>13.5</v>
      </c>
      <c r="H337" s="32">
        <f>Configs!I$35</f>
        <v>2</v>
      </c>
      <c r="I337" s="20">
        <v>0.5</v>
      </c>
      <c r="J337" s="35">
        <f t="shared" si="16"/>
        <v>5535.84375</v>
      </c>
      <c r="K337" s="23">
        <v>5508</v>
      </c>
      <c r="L337" s="45"/>
    </row>
    <row r="338" spans="2:12">
      <c r="B338" s="46" t="s">
        <v>512</v>
      </c>
      <c r="C338" s="18">
        <f>'Quark excitation u_d'!C$7</f>
        <v>4.5</v>
      </c>
      <c r="D338" s="18">
        <f>'Quark excitation u_d'!C$7</f>
        <v>4.5</v>
      </c>
      <c r="E338" s="18">
        <f>'Quark excitation u_d'!C$7</f>
        <v>4.5</v>
      </c>
      <c r="F338" s="33">
        <f>'Quark excitation u_d'!C$7</f>
        <v>4.5</v>
      </c>
      <c r="G338" s="24">
        <f>'Quark excitation C'!C55</f>
        <v>13.666666666666666</v>
      </c>
      <c r="H338" s="32">
        <f>Configs!I$35</f>
        <v>2</v>
      </c>
      <c r="I338" s="20">
        <v>0.5</v>
      </c>
      <c r="J338" s="35">
        <f t="shared" si="16"/>
        <v>5604.1875</v>
      </c>
      <c r="K338" s="23">
        <v>5596</v>
      </c>
      <c r="L338" s="45"/>
    </row>
    <row r="339" spans="2:12">
      <c r="B339" s="46" t="s">
        <v>378</v>
      </c>
      <c r="C339" s="18">
        <f>'Quark excitation u_d'!C$7</f>
        <v>4.5</v>
      </c>
      <c r="D339" s="18">
        <f>'Quark excitation u_d'!C$7</f>
        <v>4.5</v>
      </c>
      <c r="E339" s="18">
        <f>'Quark excitation u_d'!C$7</f>
        <v>4.5</v>
      </c>
      <c r="F339" s="33">
        <f>'Quark excitation u_d'!C$7</f>
        <v>4.5</v>
      </c>
      <c r="G339" s="24">
        <f>'Quark excitation C'!C56</f>
        <v>14</v>
      </c>
      <c r="H339" s="32">
        <f>Configs!I$35</f>
        <v>2</v>
      </c>
      <c r="I339" s="20">
        <v>0.5</v>
      </c>
      <c r="J339" s="35">
        <f t="shared" si="16"/>
        <v>5740.875</v>
      </c>
      <c r="K339" s="23">
        <v>5752</v>
      </c>
      <c r="L339" s="45"/>
    </row>
    <row r="340" spans="2:12">
      <c r="B340" s="46" t="s">
        <v>393</v>
      </c>
      <c r="C340" s="18">
        <f>'Quark excitation u_d'!C$7</f>
        <v>4.5</v>
      </c>
      <c r="D340" s="18">
        <f>'Quark excitation u_d'!C$7</f>
        <v>4.5</v>
      </c>
      <c r="E340" s="18">
        <f>'Quark excitation u_d'!C$7</f>
        <v>4.5</v>
      </c>
      <c r="F340" s="33">
        <f>'Quark excitation u_d'!C$7</f>
        <v>4.5</v>
      </c>
      <c r="G340" s="24">
        <f>'Quark excitation C'!C60</f>
        <v>14.333333333333334</v>
      </c>
      <c r="H340" s="32">
        <f>Configs!I$35</f>
        <v>2</v>
      </c>
      <c r="I340" s="20">
        <v>0.5</v>
      </c>
      <c r="J340" s="35">
        <f t="shared" si="16"/>
        <v>5877.5625</v>
      </c>
      <c r="K340" s="23">
        <v>5870</v>
      </c>
      <c r="L340" s="45"/>
    </row>
    <row r="341" spans="2:12">
      <c r="B341" s="46" t="s">
        <v>394</v>
      </c>
      <c r="C341" s="18">
        <f>'Quark excitation u_d'!C$7</f>
        <v>4.5</v>
      </c>
      <c r="D341" s="18">
        <f>'Quark excitation u_d'!C$7</f>
        <v>4.5</v>
      </c>
      <c r="E341" s="18">
        <f>'Quark excitation u_d'!C$7</f>
        <v>4.5</v>
      </c>
      <c r="F341" s="33">
        <f>'Quark excitation u_d'!C$7</f>
        <v>4.5</v>
      </c>
      <c r="G341" s="24">
        <f>'Quark excitation C'!C61</f>
        <v>14.5</v>
      </c>
      <c r="H341" s="32">
        <f>Configs!I$35</f>
        <v>2</v>
      </c>
      <c r="I341" s="20">
        <v>0.5</v>
      </c>
      <c r="J341" s="35">
        <f t="shared" si="16"/>
        <v>5945.90625</v>
      </c>
      <c r="K341" s="23">
        <v>5967</v>
      </c>
      <c r="L341" s="45"/>
    </row>
    <row r="342" spans="2:12">
      <c r="B342" s="46" t="s">
        <v>395</v>
      </c>
      <c r="C342" s="18">
        <f>'Quark excitation u_d'!C$7</f>
        <v>4.5</v>
      </c>
      <c r="D342" s="18">
        <f>'Quark excitation u_d'!C$7</f>
        <v>4.5</v>
      </c>
      <c r="E342" s="18">
        <f>'Quark excitation u_d'!C$7</f>
        <v>4.5</v>
      </c>
      <c r="F342" s="33">
        <f>'Quark excitation u_d'!C$7</f>
        <v>4.5</v>
      </c>
      <c r="G342" s="24">
        <f>'Quark excitation C'!C62</f>
        <v>14.666666666666666</v>
      </c>
      <c r="H342" s="32">
        <f>Configs!I$35</f>
        <v>2</v>
      </c>
      <c r="I342" s="20">
        <v>0.5</v>
      </c>
      <c r="J342" s="35">
        <f t="shared" si="16"/>
        <v>6014.25</v>
      </c>
      <c r="K342" s="23">
        <v>6026</v>
      </c>
      <c r="L342" s="45"/>
    </row>
    <row r="343" spans="2:12">
      <c r="B343" s="46" t="s">
        <v>396</v>
      </c>
      <c r="C343" s="18">
        <f>'Quark excitation u_d'!C$7</f>
        <v>4.5</v>
      </c>
      <c r="D343" s="18">
        <f>'Quark excitation u_d'!C$7</f>
        <v>4.5</v>
      </c>
      <c r="E343" s="18">
        <f>'Quark excitation u_d'!C$7</f>
        <v>4.5</v>
      </c>
      <c r="F343" s="33">
        <f>'Quark excitation u_d'!C$7</f>
        <v>4.5</v>
      </c>
      <c r="G343" s="24">
        <f>'Quark excitation C'!C63</f>
        <v>14.833333333333334</v>
      </c>
      <c r="H343" s="32">
        <f>Configs!I$35</f>
        <v>2</v>
      </c>
      <c r="I343" s="20">
        <v>0.5</v>
      </c>
      <c r="J343" s="35">
        <f t="shared" si="16"/>
        <v>6082.59375</v>
      </c>
      <c r="K343" s="23">
        <v>6110</v>
      </c>
      <c r="L343" s="45"/>
    </row>
    <row r="344" spans="2:12">
      <c r="B344" s="46" t="s">
        <v>397</v>
      </c>
      <c r="C344" s="18">
        <f>'Quark excitation u_d'!C$7</f>
        <v>4.5</v>
      </c>
      <c r="D344" s="18">
        <f>'Quark excitation u_d'!C$7</f>
        <v>4.5</v>
      </c>
      <c r="E344" s="18">
        <f>'Quark excitation u_d'!C$7</f>
        <v>4.5</v>
      </c>
      <c r="F344" s="33">
        <f>'Quark excitation u_d'!C$7</f>
        <v>4.5</v>
      </c>
      <c r="G344" s="24">
        <f>'Quark excitation C'!C64</f>
        <v>15</v>
      </c>
      <c r="H344" s="32">
        <f>Configs!I$35</f>
        <v>2</v>
      </c>
      <c r="I344" s="20">
        <v>0.5</v>
      </c>
      <c r="J344" s="35">
        <f t="shared" si="16"/>
        <v>6150.9375</v>
      </c>
      <c r="K344" s="23">
        <v>6105</v>
      </c>
      <c r="L344" s="45"/>
    </row>
    <row r="345" spans="2:12">
      <c r="B345" s="46" t="s">
        <v>398</v>
      </c>
      <c r="C345" s="18">
        <f>'Quark excitation u_d'!C$7</f>
        <v>4.5</v>
      </c>
      <c r="D345" s="18">
        <f>'Quark excitation u_d'!C$7</f>
        <v>4.5</v>
      </c>
      <c r="E345" s="18">
        <f>'Quark excitation u_d'!C$7</f>
        <v>4.5</v>
      </c>
      <c r="F345" s="33">
        <f>'Quark excitation u_d'!C$7</f>
        <v>4.5</v>
      </c>
      <c r="G345" s="24">
        <f>'Quark excitation C'!C65</f>
        <v>15.166666666666666</v>
      </c>
      <c r="H345" s="32">
        <f>Configs!I$35</f>
        <v>2</v>
      </c>
      <c r="I345" s="20">
        <v>0.5</v>
      </c>
      <c r="J345" s="35">
        <f t="shared" si="16"/>
        <v>6219.28125</v>
      </c>
      <c r="K345" s="23">
        <v>6232</v>
      </c>
      <c r="L345" s="45"/>
    </row>
    <row r="346" spans="2:12">
      <c r="B346" s="46"/>
      <c r="C346" s="18">
        <f>'Quark excitation u_d'!C$7</f>
        <v>4.5</v>
      </c>
      <c r="D346" s="18">
        <f>'Quark excitation u_d'!C$7</f>
        <v>4.5</v>
      </c>
      <c r="E346" s="18">
        <f>'Quark excitation u_d'!C$7</f>
        <v>4.5</v>
      </c>
      <c r="F346" s="33">
        <f>'Quark excitation u_d'!C$7</f>
        <v>4.5</v>
      </c>
      <c r="G346" s="24">
        <f>'Quark excitation C'!C66</f>
        <v>15.333333333333334</v>
      </c>
      <c r="H346" s="32">
        <f>Configs!I$35</f>
        <v>2</v>
      </c>
      <c r="I346" s="20">
        <v>0.5</v>
      </c>
      <c r="J346" s="35">
        <f t="shared" si="16"/>
        <v>6287.625</v>
      </c>
      <c r="K346" s="23"/>
      <c r="L346" s="45"/>
    </row>
    <row r="347" spans="2:12">
      <c r="B347" s="46"/>
      <c r="C347" s="18">
        <f>'Quark excitation u_d'!C$7</f>
        <v>4.5</v>
      </c>
      <c r="D347" s="18">
        <f>'Quark excitation u_d'!C$7</f>
        <v>4.5</v>
      </c>
      <c r="E347" s="18">
        <f>'Quark excitation u_d'!C$7</f>
        <v>4.5</v>
      </c>
      <c r="F347" s="33">
        <f>'Quark excitation u_d'!C$7</f>
        <v>4.5</v>
      </c>
      <c r="G347" s="24">
        <f>'Quark excitation C'!C67</f>
        <v>15.5</v>
      </c>
      <c r="H347" s="32">
        <f>Configs!I$35</f>
        <v>2</v>
      </c>
      <c r="I347" s="20">
        <v>0.5</v>
      </c>
      <c r="J347" s="35">
        <f t="shared" si="16"/>
        <v>6355.96875</v>
      </c>
      <c r="K347" s="23"/>
      <c r="L347" s="45"/>
    </row>
    <row r="348" spans="2:12">
      <c r="B348" s="46"/>
      <c r="C348" s="18">
        <f>'Quark excitation u_d'!C$7</f>
        <v>4.5</v>
      </c>
      <c r="D348" s="18">
        <f>'Quark excitation u_d'!C$7</f>
        <v>4.5</v>
      </c>
      <c r="E348" s="18">
        <f>'Quark excitation u_d'!C$7</f>
        <v>4.5</v>
      </c>
      <c r="F348" s="33">
        <f>'Quark excitation u_d'!C$7</f>
        <v>4.5</v>
      </c>
      <c r="G348" s="24">
        <f>'Quark excitation C'!C68</f>
        <v>15.666666666666666</v>
      </c>
      <c r="H348" s="32">
        <f>Configs!I$35</f>
        <v>2</v>
      </c>
      <c r="I348" s="20">
        <v>0.5</v>
      </c>
      <c r="J348" s="35">
        <f t="shared" si="16"/>
        <v>6424.3125</v>
      </c>
      <c r="K348" s="23"/>
      <c r="L348" s="45"/>
    </row>
    <row r="349" spans="2:12">
      <c r="B349" s="46" t="s">
        <v>399</v>
      </c>
      <c r="C349" s="18">
        <f>'Quark excitation u_d'!C$7</f>
        <v>4.5</v>
      </c>
      <c r="D349" s="18">
        <f>'Quark excitation u_d'!C$7</f>
        <v>4.5</v>
      </c>
      <c r="E349" s="18">
        <f>'Quark excitation u_d'!C$7</f>
        <v>4.5</v>
      </c>
      <c r="F349" s="33">
        <f>'Quark excitation u_d'!C$7</f>
        <v>4.5</v>
      </c>
      <c r="G349" s="24">
        <f>'Quark excitation C'!C69</f>
        <v>15.833333333333334</v>
      </c>
      <c r="H349" s="32">
        <f>Configs!I$35</f>
        <v>2</v>
      </c>
      <c r="I349" s="20">
        <v>0.5</v>
      </c>
      <c r="J349" s="35">
        <f t="shared" si="16"/>
        <v>6492.65625</v>
      </c>
      <c r="K349" s="23">
        <v>6509</v>
      </c>
      <c r="L349" s="45"/>
    </row>
    <row r="350" spans="2:12">
      <c r="B350" s="129" t="s">
        <v>549</v>
      </c>
      <c r="C350" s="130"/>
      <c r="D350" s="130"/>
      <c r="E350" s="130"/>
      <c r="F350" s="130"/>
      <c r="G350" s="130"/>
      <c r="H350" s="130"/>
      <c r="I350" s="130"/>
      <c r="J350" s="130"/>
      <c r="K350" s="130"/>
      <c r="L350" s="131"/>
    </row>
    <row r="351" spans="2:12">
      <c r="B351" s="98"/>
      <c r="C351" s="18">
        <v>4.5</v>
      </c>
      <c r="D351" s="18">
        <v>4.5</v>
      </c>
      <c r="E351" s="18">
        <v>4.5</v>
      </c>
      <c r="F351" s="30">
        <v>8</v>
      </c>
      <c r="G351" s="30">
        <v>8</v>
      </c>
      <c r="H351" s="32">
        <v>2</v>
      </c>
      <c r="I351" s="20">
        <v>0.5</v>
      </c>
      <c r="J351" s="35">
        <f>C351*D351*E351*F351*G351*H351*I351</f>
        <v>5832</v>
      </c>
      <c r="K351" s="35"/>
      <c r="L351" s="99"/>
    </row>
    <row r="352" spans="2:12">
      <c r="B352" s="46"/>
      <c r="C352" s="18">
        <v>4.5</v>
      </c>
      <c r="D352" s="18">
        <v>4.5</v>
      </c>
      <c r="E352" s="18">
        <v>4.5</v>
      </c>
      <c r="F352" s="30">
        <v>8.3333333333333339</v>
      </c>
      <c r="G352" s="30">
        <v>8</v>
      </c>
      <c r="H352" s="32">
        <v>2</v>
      </c>
      <c r="I352" s="20">
        <v>0.5</v>
      </c>
      <c r="J352" s="35">
        <f t="shared" ref="J352:J388" si="17">C352*D352*E352*F352*G352*H352*I352</f>
        <v>6075</v>
      </c>
      <c r="K352" s="35"/>
      <c r="L352" s="78"/>
    </row>
    <row r="353" spans="2:12">
      <c r="B353" s="46"/>
      <c r="C353" s="18">
        <v>4.5</v>
      </c>
      <c r="D353" s="18">
        <v>4.5</v>
      </c>
      <c r="E353" s="18">
        <v>4.5</v>
      </c>
      <c r="F353" s="30">
        <v>8.3333333333333339</v>
      </c>
      <c r="G353" s="30">
        <v>8.3333333333333339</v>
      </c>
      <c r="H353" s="32">
        <v>2</v>
      </c>
      <c r="I353" s="20">
        <v>0.5</v>
      </c>
      <c r="J353" s="35">
        <f t="shared" si="17"/>
        <v>6328.125</v>
      </c>
      <c r="K353" s="35"/>
      <c r="L353" s="78"/>
    </row>
    <row r="354" spans="2:12">
      <c r="B354" s="77"/>
      <c r="C354" s="18">
        <v>4.5</v>
      </c>
      <c r="D354" s="18">
        <v>4.5</v>
      </c>
      <c r="E354" s="18">
        <v>4.5</v>
      </c>
      <c r="F354" s="30">
        <v>8.5</v>
      </c>
      <c r="G354" s="30">
        <v>8.3333333333333339</v>
      </c>
      <c r="H354" s="32">
        <v>2</v>
      </c>
      <c r="I354" s="20">
        <v>0.5</v>
      </c>
      <c r="J354" s="35">
        <f t="shared" si="17"/>
        <v>6454.6875000000009</v>
      </c>
      <c r="K354" s="35"/>
      <c r="L354" s="45"/>
    </row>
    <row r="355" spans="2:12">
      <c r="B355" s="46"/>
      <c r="C355" s="18">
        <v>4.5</v>
      </c>
      <c r="D355" s="18">
        <v>4.5</v>
      </c>
      <c r="E355" s="18">
        <v>4.5</v>
      </c>
      <c r="F355" s="30">
        <v>8.5</v>
      </c>
      <c r="G355" s="30">
        <v>8.5</v>
      </c>
      <c r="H355" s="32">
        <v>2</v>
      </c>
      <c r="I355" s="20">
        <v>0.5</v>
      </c>
      <c r="J355" s="35">
        <f t="shared" si="17"/>
        <v>6583.78125</v>
      </c>
      <c r="K355" s="17"/>
      <c r="L355" s="45"/>
    </row>
    <row r="356" spans="2:12">
      <c r="B356" s="77"/>
      <c r="C356" s="18">
        <v>4.5</v>
      </c>
      <c r="D356" s="18">
        <v>4.5</v>
      </c>
      <c r="E356" s="18">
        <v>4.5</v>
      </c>
      <c r="F356" s="30">
        <v>8.6666666666666661</v>
      </c>
      <c r="G356" s="30">
        <v>8.5</v>
      </c>
      <c r="H356" s="32">
        <v>2</v>
      </c>
      <c r="I356" s="20">
        <v>0.5</v>
      </c>
      <c r="J356" s="35">
        <f t="shared" si="17"/>
        <v>6712.875</v>
      </c>
      <c r="K356" s="35"/>
      <c r="L356" s="78"/>
    </row>
    <row r="357" spans="2:12">
      <c r="B357" s="77"/>
      <c r="C357" s="18">
        <v>4.5</v>
      </c>
      <c r="D357" s="18">
        <v>4.5</v>
      </c>
      <c r="E357" s="18">
        <v>4.5</v>
      </c>
      <c r="F357" s="30">
        <v>8.6666666666666661</v>
      </c>
      <c r="G357" s="30">
        <v>8.6666666666666661</v>
      </c>
      <c r="H357" s="32">
        <v>2</v>
      </c>
      <c r="I357" s="20">
        <v>0.5</v>
      </c>
      <c r="J357" s="35">
        <f t="shared" si="17"/>
        <v>6844.4999999999991</v>
      </c>
      <c r="K357" s="23"/>
      <c r="L357" s="79"/>
    </row>
    <row r="358" spans="2:12">
      <c r="B358" s="46" t="s">
        <v>456</v>
      </c>
      <c r="C358" s="18">
        <v>4.5</v>
      </c>
      <c r="D358" s="18">
        <v>4.5</v>
      </c>
      <c r="E358" s="18">
        <v>4.5</v>
      </c>
      <c r="F358" s="30">
        <v>8.75</v>
      </c>
      <c r="G358" s="30">
        <v>8.6666666666666661</v>
      </c>
      <c r="H358" s="32">
        <v>2</v>
      </c>
      <c r="I358" s="20">
        <v>0.5</v>
      </c>
      <c r="J358" s="35">
        <f t="shared" si="17"/>
        <v>6910.3124999999991</v>
      </c>
      <c r="K358" s="23">
        <v>6885</v>
      </c>
      <c r="L358" s="78"/>
    </row>
    <row r="359" spans="2:12">
      <c r="B359" s="46"/>
      <c r="C359" s="18">
        <v>4.5</v>
      </c>
      <c r="D359" s="18">
        <v>4.5</v>
      </c>
      <c r="E359" s="18">
        <v>4.5</v>
      </c>
      <c r="F359" s="30">
        <v>8.75</v>
      </c>
      <c r="G359" s="30">
        <v>8.75</v>
      </c>
      <c r="H359" s="32">
        <v>2</v>
      </c>
      <c r="I359" s="20">
        <v>0.5</v>
      </c>
      <c r="J359" s="35">
        <f t="shared" si="17"/>
        <v>6976.7578125</v>
      </c>
      <c r="K359" s="23"/>
      <c r="L359" s="79"/>
    </row>
    <row r="360" spans="2:12">
      <c r="B360" s="46"/>
      <c r="C360" s="18">
        <v>4.5</v>
      </c>
      <c r="D360" s="18">
        <v>4.5</v>
      </c>
      <c r="E360" s="18">
        <v>4.5</v>
      </c>
      <c r="F360" s="30">
        <v>8.8333333333333339</v>
      </c>
      <c r="G360" s="30">
        <v>8.75</v>
      </c>
      <c r="H360" s="32">
        <v>2</v>
      </c>
      <c r="I360" s="20">
        <v>0.5</v>
      </c>
      <c r="J360" s="35">
        <f t="shared" si="17"/>
        <v>7043.203125</v>
      </c>
      <c r="K360" s="23"/>
      <c r="L360" s="79"/>
    </row>
    <row r="361" spans="2:12">
      <c r="B361" s="77" t="s">
        <v>400</v>
      </c>
      <c r="C361" s="18">
        <v>4.5</v>
      </c>
      <c r="D361" s="18">
        <v>4.5</v>
      </c>
      <c r="E361" s="18">
        <v>4.5</v>
      </c>
      <c r="F361" s="30">
        <v>8.8333333333333339</v>
      </c>
      <c r="G361" s="30">
        <v>8.8333333333333339</v>
      </c>
      <c r="H361" s="32">
        <v>2</v>
      </c>
      <c r="I361" s="20">
        <v>0.5</v>
      </c>
      <c r="J361" s="35">
        <f t="shared" si="17"/>
        <v>7110.2812500000009</v>
      </c>
      <c r="K361" s="35">
        <v>7087</v>
      </c>
      <c r="L361" s="78" t="s">
        <v>558</v>
      </c>
    </row>
    <row r="362" spans="2:12">
      <c r="B362" s="77"/>
      <c r="C362" s="18">
        <v>4.5</v>
      </c>
      <c r="D362" s="18">
        <v>4.5</v>
      </c>
      <c r="E362" s="18">
        <v>4.5</v>
      </c>
      <c r="F362" s="30">
        <v>8.9166666666666661</v>
      </c>
      <c r="G362" s="30">
        <v>8.8333333333333339</v>
      </c>
      <c r="H362" s="32">
        <v>2</v>
      </c>
      <c r="I362" s="20">
        <v>0.5</v>
      </c>
      <c r="J362" s="35">
        <f t="shared" si="17"/>
        <v>7177.3593750000009</v>
      </c>
      <c r="K362" s="23"/>
      <c r="L362" s="79"/>
    </row>
    <row r="363" spans="2:12">
      <c r="B363" s="77"/>
      <c r="C363" s="18">
        <v>4.5</v>
      </c>
      <c r="D363" s="18">
        <v>4.5</v>
      </c>
      <c r="E363" s="18">
        <v>4.5</v>
      </c>
      <c r="F363" s="30">
        <v>8.9166666666666661</v>
      </c>
      <c r="G363" s="30">
        <v>8.9166666666666661</v>
      </c>
      <c r="H363" s="32">
        <v>2</v>
      </c>
      <c r="I363" s="20">
        <v>0.5</v>
      </c>
      <c r="J363" s="35">
        <f t="shared" si="17"/>
        <v>7245.0703124999991</v>
      </c>
      <c r="K363" s="23"/>
      <c r="L363" s="79"/>
    </row>
    <row r="364" spans="2:12">
      <c r="B364" s="77"/>
      <c r="C364" s="18">
        <v>4.5</v>
      </c>
      <c r="D364" s="18">
        <v>4.5</v>
      </c>
      <c r="E364" s="18">
        <v>4.5</v>
      </c>
      <c r="F364" s="30">
        <v>9</v>
      </c>
      <c r="G364" s="30">
        <v>8.9166666666666661</v>
      </c>
      <c r="H364" s="32">
        <v>2</v>
      </c>
      <c r="I364" s="20">
        <v>0.5</v>
      </c>
      <c r="J364" s="35">
        <f t="shared" si="17"/>
        <v>7312.7812499999991</v>
      </c>
      <c r="K364" s="23"/>
      <c r="L364" s="79"/>
    </row>
    <row r="365" spans="2:12">
      <c r="B365" s="77"/>
      <c r="C365" s="18">
        <v>4.5</v>
      </c>
      <c r="D365" s="18">
        <v>4.5</v>
      </c>
      <c r="E365" s="18">
        <v>4.5</v>
      </c>
      <c r="F365" s="30">
        <v>9</v>
      </c>
      <c r="G365" s="30">
        <v>9</v>
      </c>
      <c r="H365" s="32">
        <v>2</v>
      </c>
      <c r="I365" s="20">
        <v>0.5</v>
      </c>
      <c r="J365" s="35">
        <f t="shared" si="17"/>
        <v>7381.125</v>
      </c>
      <c r="K365" s="23"/>
      <c r="L365" s="79"/>
    </row>
    <row r="366" spans="2:12">
      <c r="B366" s="77"/>
      <c r="C366" s="18">
        <v>4.5</v>
      </c>
      <c r="D366" s="18">
        <v>4.5</v>
      </c>
      <c r="E366" s="18">
        <v>4.5</v>
      </c>
      <c r="F366" s="30">
        <v>9.0833333333333339</v>
      </c>
      <c r="G366" s="30">
        <v>9</v>
      </c>
      <c r="H366" s="32">
        <v>2</v>
      </c>
      <c r="I366" s="20">
        <v>0.5</v>
      </c>
      <c r="J366" s="35">
        <f t="shared" si="17"/>
        <v>7449.46875</v>
      </c>
      <c r="K366" s="23"/>
      <c r="L366" s="79"/>
    </row>
    <row r="367" spans="2:12">
      <c r="B367" s="77"/>
      <c r="C367" s="18">
        <v>4.5</v>
      </c>
      <c r="D367" s="18">
        <v>4.5</v>
      </c>
      <c r="E367" s="18">
        <v>4.5</v>
      </c>
      <c r="F367" s="30">
        <v>9.0833333333333339</v>
      </c>
      <c r="G367" s="30">
        <v>9.0833333333333339</v>
      </c>
      <c r="H367" s="32">
        <v>2</v>
      </c>
      <c r="I367" s="20">
        <v>0.5</v>
      </c>
      <c r="J367" s="35">
        <f t="shared" si="17"/>
        <v>7518.4453125000009</v>
      </c>
      <c r="K367" s="23"/>
      <c r="L367" s="79"/>
    </row>
    <row r="368" spans="2:12">
      <c r="B368" s="77"/>
      <c r="C368" s="18">
        <v>4.5</v>
      </c>
      <c r="D368" s="18">
        <v>4.5</v>
      </c>
      <c r="E368" s="18">
        <v>4.5</v>
      </c>
      <c r="F368" s="30">
        <v>9.1666666666666661</v>
      </c>
      <c r="G368" s="30">
        <v>9.0833333333333339</v>
      </c>
      <c r="H368" s="32">
        <v>2</v>
      </c>
      <c r="I368" s="20">
        <v>0.5</v>
      </c>
      <c r="J368" s="35">
        <f t="shared" si="17"/>
        <v>7587.4218750000009</v>
      </c>
      <c r="K368" s="23"/>
      <c r="L368" s="79"/>
    </row>
    <row r="369" spans="2:12">
      <c r="B369" s="77"/>
      <c r="C369" s="18">
        <v>4.5</v>
      </c>
      <c r="D369" s="18">
        <v>4.5</v>
      </c>
      <c r="E369" s="18">
        <v>4.5</v>
      </c>
      <c r="F369" s="30">
        <v>9.1666666666666661</v>
      </c>
      <c r="G369" s="30">
        <v>9.1666666666666661</v>
      </c>
      <c r="H369" s="32">
        <v>2</v>
      </c>
      <c r="I369" s="20">
        <v>0.5</v>
      </c>
      <c r="J369" s="35">
        <f t="shared" si="17"/>
        <v>7657.0312499999991</v>
      </c>
      <c r="K369" s="23"/>
      <c r="L369" s="79"/>
    </row>
    <row r="370" spans="2:12">
      <c r="B370" s="77"/>
      <c r="C370" s="18">
        <v>4.5</v>
      </c>
      <c r="D370" s="18">
        <v>4.5</v>
      </c>
      <c r="E370" s="18">
        <v>4.5</v>
      </c>
      <c r="F370" s="30">
        <v>9.25</v>
      </c>
      <c r="G370" s="30">
        <v>9.1666666666666661</v>
      </c>
      <c r="H370" s="32">
        <v>2</v>
      </c>
      <c r="I370" s="20">
        <v>0.5</v>
      </c>
      <c r="J370" s="35">
        <f t="shared" si="17"/>
        <v>7726.6406249999991</v>
      </c>
      <c r="K370" s="23"/>
      <c r="L370" s="79"/>
    </row>
    <row r="371" spans="2:12">
      <c r="B371" s="77"/>
      <c r="C371" s="18">
        <v>4.5</v>
      </c>
      <c r="D371" s="18">
        <v>4.5</v>
      </c>
      <c r="E371" s="18">
        <v>4.5</v>
      </c>
      <c r="F371" s="30">
        <v>9.25</v>
      </c>
      <c r="G371" s="30">
        <v>9.25</v>
      </c>
      <c r="H371" s="32">
        <v>2</v>
      </c>
      <c r="I371" s="20">
        <v>0.5</v>
      </c>
      <c r="J371" s="35">
        <f t="shared" si="17"/>
        <v>7796.8828125</v>
      </c>
      <c r="K371" s="23"/>
      <c r="L371" s="79"/>
    </row>
    <row r="372" spans="2:12">
      <c r="B372" s="77"/>
      <c r="C372" s="18">
        <v>4.5</v>
      </c>
      <c r="D372" s="18">
        <v>4.5</v>
      </c>
      <c r="E372" s="18">
        <v>4.5</v>
      </c>
      <c r="F372" s="30">
        <v>9.3333333333333339</v>
      </c>
      <c r="G372" s="30">
        <v>9.25</v>
      </c>
      <c r="H372" s="32">
        <v>2</v>
      </c>
      <c r="I372" s="20">
        <v>0.5</v>
      </c>
      <c r="J372" s="35">
        <f t="shared" si="17"/>
        <v>7867.125</v>
      </c>
      <c r="K372" s="23"/>
      <c r="L372" s="79"/>
    </row>
    <row r="373" spans="2:12">
      <c r="B373" s="77"/>
      <c r="C373" s="18">
        <v>4.5</v>
      </c>
      <c r="D373" s="18">
        <v>4.5</v>
      </c>
      <c r="E373" s="18">
        <v>4.5</v>
      </c>
      <c r="F373" s="30">
        <v>9.3333333333333339</v>
      </c>
      <c r="G373" s="30">
        <v>9.3333333333333339</v>
      </c>
      <c r="H373" s="32">
        <v>2</v>
      </c>
      <c r="I373" s="20">
        <v>0.5</v>
      </c>
      <c r="J373" s="35">
        <f t="shared" si="17"/>
        <v>7938.0000000000009</v>
      </c>
      <c r="K373" s="23"/>
      <c r="L373" s="79"/>
    </row>
    <row r="374" spans="2:12">
      <c r="B374" s="77"/>
      <c r="C374" s="18">
        <v>4.5</v>
      </c>
      <c r="D374" s="18">
        <v>4.5</v>
      </c>
      <c r="E374" s="18">
        <v>4.5</v>
      </c>
      <c r="F374" s="30">
        <v>9.4166666666666661</v>
      </c>
      <c r="G374" s="30">
        <v>9.3333333333333339</v>
      </c>
      <c r="H374" s="32">
        <v>2</v>
      </c>
      <c r="I374" s="20">
        <v>0.5</v>
      </c>
      <c r="J374" s="35">
        <f t="shared" si="17"/>
        <v>8008.8750000000009</v>
      </c>
      <c r="K374" s="23"/>
      <c r="L374" s="79"/>
    </row>
    <row r="375" spans="2:12">
      <c r="B375" s="77"/>
      <c r="C375" s="18">
        <v>4.5</v>
      </c>
      <c r="D375" s="18">
        <v>4.5</v>
      </c>
      <c r="E375" s="18">
        <v>4.5</v>
      </c>
      <c r="F375" s="30">
        <v>9.4166666666666661</v>
      </c>
      <c r="G375" s="30">
        <v>9.4166666666666661</v>
      </c>
      <c r="H375" s="32">
        <v>2</v>
      </c>
      <c r="I375" s="20">
        <v>0.5</v>
      </c>
      <c r="J375" s="35">
        <f t="shared" si="17"/>
        <v>8080.3828124999991</v>
      </c>
      <c r="K375" s="23"/>
      <c r="L375" s="79"/>
    </row>
    <row r="376" spans="2:12">
      <c r="B376" s="77"/>
      <c r="C376" s="18">
        <v>4.5</v>
      </c>
      <c r="D376" s="18">
        <v>4.5</v>
      </c>
      <c r="E376" s="18">
        <v>4.5</v>
      </c>
      <c r="F376" s="30">
        <v>9.5</v>
      </c>
      <c r="G376" s="30">
        <v>9.4166666666666661</v>
      </c>
      <c r="H376" s="32">
        <v>2</v>
      </c>
      <c r="I376" s="20">
        <v>0.5</v>
      </c>
      <c r="J376" s="35">
        <f t="shared" si="17"/>
        <v>8151.8906249999991</v>
      </c>
      <c r="K376" s="23"/>
      <c r="L376" s="79"/>
    </row>
    <row r="377" spans="2:12">
      <c r="B377" s="77"/>
      <c r="C377" s="18">
        <v>4.5</v>
      </c>
      <c r="D377" s="18">
        <v>4.5</v>
      </c>
      <c r="E377" s="18">
        <v>4.5</v>
      </c>
      <c r="F377" s="30">
        <v>9.5</v>
      </c>
      <c r="G377" s="30">
        <v>9.5</v>
      </c>
      <c r="H377" s="32">
        <v>2</v>
      </c>
      <c r="I377" s="20">
        <v>0.5</v>
      </c>
      <c r="J377" s="35">
        <f t="shared" si="17"/>
        <v>8224.03125</v>
      </c>
      <c r="K377" s="23"/>
      <c r="L377" s="79"/>
    </row>
    <row r="378" spans="2:12">
      <c r="B378" s="77"/>
      <c r="C378" s="18">
        <v>4.5</v>
      </c>
      <c r="D378" s="18">
        <v>4.5</v>
      </c>
      <c r="E378" s="18">
        <v>4.5</v>
      </c>
      <c r="F378" s="30">
        <v>9.5833333333333339</v>
      </c>
      <c r="G378" s="30">
        <v>9.5</v>
      </c>
      <c r="H378" s="32">
        <v>2</v>
      </c>
      <c r="I378" s="20">
        <v>0.5</v>
      </c>
      <c r="J378" s="35">
        <f t="shared" si="17"/>
        <v>8296.171875</v>
      </c>
      <c r="K378" s="23"/>
      <c r="L378" s="79"/>
    </row>
    <row r="379" spans="2:12">
      <c r="B379" s="77"/>
      <c r="C379" s="18">
        <v>4.5</v>
      </c>
      <c r="D379" s="18">
        <v>4.5</v>
      </c>
      <c r="E379" s="18">
        <v>4.5</v>
      </c>
      <c r="F379" s="30">
        <v>9.5833333333333339</v>
      </c>
      <c r="G379" s="30">
        <v>9.5833333333333339</v>
      </c>
      <c r="H379" s="32">
        <v>2</v>
      </c>
      <c r="I379" s="20">
        <v>0.5</v>
      </c>
      <c r="J379" s="35">
        <f t="shared" si="17"/>
        <v>8368.9453125</v>
      </c>
      <c r="K379" s="23"/>
      <c r="L379" s="79"/>
    </row>
    <row r="380" spans="2:12">
      <c r="B380" s="77" t="s">
        <v>457</v>
      </c>
      <c r="C380" s="18">
        <v>4.5</v>
      </c>
      <c r="D380" s="18">
        <v>4.5</v>
      </c>
      <c r="E380" s="18">
        <v>4.5</v>
      </c>
      <c r="F380" s="30">
        <v>9.6666666666666661</v>
      </c>
      <c r="G380" s="30">
        <v>9.5833333333333339</v>
      </c>
      <c r="H380" s="32">
        <v>2</v>
      </c>
      <c r="I380" s="20">
        <v>0.5</v>
      </c>
      <c r="J380" s="35">
        <f t="shared" si="17"/>
        <v>8441.71875</v>
      </c>
      <c r="K380" s="23">
        <v>8437</v>
      </c>
      <c r="L380" s="78"/>
    </row>
    <row r="381" spans="2:12">
      <c r="B381" s="77" t="s">
        <v>458</v>
      </c>
      <c r="C381" s="18">
        <v>4.5</v>
      </c>
      <c r="D381" s="18">
        <v>4.5</v>
      </c>
      <c r="E381" s="18">
        <v>4.5</v>
      </c>
      <c r="F381" s="30">
        <v>9.6666666666666661</v>
      </c>
      <c r="G381" s="30">
        <v>9.6666666666666661</v>
      </c>
      <c r="H381" s="32">
        <v>2</v>
      </c>
      <c r="I381" s="20">
        <v>0.5</v>
      </c>
      <c r="J381" s="35">
        <f t="shared" si="17"/>
        <v>8515.125</v>
      </c>
      <c r="K381" s="23">
        <v>8488</v>
      </c>
      <c r="L381" s="78" t="s">
        <v>558</v>
      </c>
    </row>
    <row r="382" spans="2:12">
      <c r="B382" s="77" t="s">
        <v>459</v>
      </c>
      <c r="C382" s="18">
        <v>4.5</v>
      </c>
      <c r="D382" s="18">
        <v>4.5</v>
      </c>
      <c r="E382" s="18">
        <v>4.5</v>
      </c>
      <c r="F382" s="30">
        <v>9.75</v>
      </c>
      <c r="G382" s="30">
        <v>9.6666666666666661</v>
      </c>
      <c r="H382" s="32">
        <v>2</v>
      </c>
      <c r="I382" s="20">
        <v>0.5</v>
      </c>
      <c r="J382" s="35">
        <f t="shared" si="17"/>
        <v>8588.53125</v>
      </c>
      <c r="K382" s="23">
        <v>8570</v>
      </c>
      <c r="L382" s="78" t="s">
        <v>558</v>
      </c>
    </row>
    <row r="383" spans="2:12">
      <c r="B383" s="77" t="s">
        <v>460</v>
      </c>
      <c r="C383" s="18">
        <v>4.5</v>
      </c>
      <c r="D383" s="18">
        <v>4.5</v>
      </c>
      <c r="E383" s="18">
        <v>4.5</v>
      </c>
      <c r="F383" s="30">
        <v>9.75</v>
      </c>
      <c r="G383" s="30">
        <v>9.75</v>
      </c>
      <c r="H383" s="32">
        <v>2</v>
      </c>
      <c r="I383" s="20">
        <v>0.5</v>
      </c>
      <c r="J383" s="35">
        <f t="shared" si="17"/>
        <v>8662.5703125</v>
      </c>
      <c r="K383" s="23">
        <v>8687</v>
      </c>
      <c r="L383" s="78" t="s">
        <v>558</v>
      </c>
    </row>
    <row r="384" spans="2:12">
      <c r="B384" s="77" t="s">
        <v>461</v>
      </c>
      <c r="C384" s="18">
        <v>4.5</v>
      </c>
      <c r="D384" s="18">
        <v>4.5</v>
      </c>
      <c r="E384" s="18">
        <v>4.5</v>
      </c>
      <c r="F384" s="30">
        <v>9.9166666666666661</v>
      </c>
      <c r="G384" s="30">
        <v>9.75</v>
      </c>
      <c r="H384" s="32">
        <v>2</v>
      </c>
      <c r="I384" s="20">
        <v>0.5</v>
      </c>
      <c r="J384" s="35">
        <f t="shared" si="17"/>
        <v>8810.6484375</v>
      </c>
      <c r="K384" s="23">
        <v>8724</v>
      </c>
      <c r="L384" s="78" t="s">
        <v>558</v>
      </c>
    </row>
    <row r="385" spans="2:12">
      <c r="B385" s="77"/>
      <c r="C385" s="18">
        <v>4.5</v>
      </c>
      <c r="D385" s="18">
        <v>4.5</v>
      </c>
      <c r="E385" s="18">
        <v>4.5</v>
      </c>
      <c r="F385" s="30">
        <v>9.9166666666666661</v>
      </c>
      <c r="G385" s="30">
        <v>9.9166666666666661</v>
      </c>
      <c r="H385" s="32">
        <v>2</v>
      </c>
      <c r="I385" s="20">
        <v>0.5</v>
      </c>
      <c r="J385" s="35">
        <f t="shared" si="17"/>
        <v>8961.2578125</v>
      </c>
      <c r="K385" s="23"/>
      <c r="L385" s="79"/>
    </row>
    <row r="386" spans="2:12">
      <c r="B386" s="77"/>
      <c r="C386" s="18">
        <v>4.5</v>
      </c>
      <c r="D386" s="18">
        <v>4.5</v>
      </c>
      <c r="E386" s="18">
        <v>4.5</v>
      </c>
      <c r="F386" s="30">
        <v>10</v>
      </c>
      <c r="G386" s="30">
        <v>9.9166666666666661</v>
      </c>
      <c r="H386" s="32">
        <v>2</v>
      </c>
      <c r="I386" s="20">
        <v>0.5</v>
      </c>
      <c r="J386" s="35">
        <f t="shared" si="17"/>
        <v>9036.5625</v>
      </c>
      <c r="K386" s="23"/>
      <c r="L386" s="79"/>
    </row>
    <row r="387" spans="2:12">
      <c r="B387" s="77"/>
      <c r="C387" s="18">
        <v>4.5</v>
      </c>
      <c r="D387" s="18">
        <v>4.5</v>
      </c>
      <c r="E387" s="18">
        <v>4.5</v>
      </c>
      <c r="F387" s="30">
        <v>10</v>
      </c>
      <c r="G387" s="30">
        <v>10</v>
      </c>
      <c r="H387" s="32">
        <v>2</v>
      </c>
      <c r="I387" s="20">
        <v>0.5</v>
      </c>
      <c r="J387" s="35">
        <f t="shared" si="17"/>
        <v>9112.5</v>
      </c>
      <c r="K387" s="23"/>
      <c r="L387" s="79"/>
    </row>
    <row r="388" spans="2:12">
      <c r="B388" s="107"/>
      <c r="C388" s="108">
        <v>4.5</v>
      </c>
      <c r="D388" s="108">
        <v>4.5</v>
      </c>
      <c r="E388" s="108">
        <v>4.5</v>
      </c>
      <c r="F388" s="105">
        <v>10.333333333333334</v>
      </c>
      <c r="G388" s="105">
        <v>10</v>
      </c>
      <c r="H388" s="109">
        <v>2</v>
      </c>
      <c r="I388" s="110">
        <v>0.5</v>
      </c>
      <c r="J388" s="35">
        <f t="shared" si="17"/>
        <v>9416.25</v>
      </c>
      <c r="K388" s="111"/>
      <c r="L388" s="112"/>
    </row>
    <row r="389" spans="2:12">
      <c r="B389" s="129" t="s">
        <v>550</v>
      </c>
      <c r="C389" s="130"/>
      <c r="D389" s="130"/>
      <c r="E389" s="130"/>
      <c r="F389" s="130"/>
      <c r="G389" s="130"/>
      <c r="H389" s="130"/>
      <c r="I389" s="130"/>
      <c r="J389" s="130"/>
      <c r="K389" s="130"/>
      <c r="L389" s="131"/>
    </row>
    <row r="390" spans="2:12">
      <c r="B390" s="77"/>
      <c r="C390" s="108">
        <v>4.5</v>
      </c>
      <c r="D390" s="108">
        <v>4.5</v>
      </c>
      <c r="E390" s="30">
        <f>'Quark excitation C'!C7</f>
        <v>8</v>
      </c>
      <c r="F390" s="30">
        <f>'Quark excitation C'!C7</f>
        <v>8</v>
      </c>
      <c r="G390" s="30">
        <f>'Quark excitation C'!C7</f>
        <v>8</v>
      </c>
      <c r="H390" s="109">
        <v>2</v>
      </c>
      <c r="I390" s="110">
        <v>0.5</v>
      </c>
      <c r="J390" s="35">
        <f>C390*D390*E390*F390*G390*H390*I390</f>
        <v>10368</v>
      </c>
      <c r="K390" s="111"/>
      <c r="L390" s="112"/>
    </row>
    <row r="391" spans="2:12">
      <c r="B391" s="77"/>
      <c r="C391" s="108">
        <v>4.5</v>
      </c>
      <c r="D391" s="108">
        <v>4.5</v>
      </c>
      <c r="E391" s="30">
        <f>'Quark excitation C'!C8</f>
        <v>8.3333333333333339</v>
      </c>
      <c r="F391" s="30">
        <f>'Quark excitation C'!C8</f>
        <v>8.3333333333333339</v>
      </c>
      <c r="G391" s="30">
        <f>'Quark excitation C'!C8</f>
        <v>8.3333333333333339</v>
      </c>
      <c r="H391" s="109">
        <v>2</v>
      </c>
      <c r="I391" s="110">
        <v>0.5</v>
      </c>
      <c r="J391" s="35">
        <f t="shared" ref="J391:J401" si="18">C391*D391*E391*F391*G391*H391*I391</f>
        <v>11718.75</v>
      </c>
      <c r="K391" s="111"/>
      <c r="L391" s="112"/>
    </row>
    <row r="392" spans="2:12">
      <c r="B392" s="77"/>
      <c r="C392" s="108">
        <v>4.5</v>
      </c>
      <c r="D392" s="108">
        <v>4.5</v>
      </c>
      <c r="E392" s="30">
        <f>'Quark excitation C'!C9</f>
        <v>8.5</v>
      </c>
      <c r="F392" s="30">
        <f>'Quark excitation C'!C9</f>
        <v>8.5</v>
      </c>
      <c r="G392" s="30">
        <f>'Quark excitation C'!C9</f>
        <v>8.5</v>
      </c>
      <c r="H392" s="109">
        <v>2</v>
      </c>
      <c r="I392" s="110">
        <v>0.5</v>
      </c>
      <c r="J392" s="35">
        <f t="shared" si="18"/>
        <v>12436.03125</v>
      </c>
      <c r="K392" s="111"/>
      <c r="L392" s="112"/>
    </row>
    <row r="393" spans="2:12">
      <c r="B393" s="77"/>
      <c r="C393" s="108">
        <v>4.5</v>
      </c>
      <c r="D393" s="108">
        <v>4.5</v>
      </c>
      <c r="E393" s="30">
        <f>'Quark excitation C'!C10</f>
        <v>8.6666666666666661</v>
      </c>
      <c r="F393" s="30">
        <f>'Quark excitation C'!C10</f>
        <v>8.6666666666666661</v>
      </c>
      <c r="G393" s="30">
        <f>'Quark excitation C'!C10</f>
        <v>8.6666666666666661</v>
      </c>
      <c r="H393" s="109">
        <v>2</v>
      </c>
      <c r="I393" s="110">
        <v>0.5</v>
      </c>
      <c r="J393" s="35">
        <f t="shared" si="18"/>
        <v>13182</v>
      </c>
      <c r="K393" s="111"/>
      <c r="L393" s="112"/>
    </row>
    <row r="394" spans="2:12">
      <c r="B394" s="77" t="s">
        <v>501</v>
      </c>
      <c r="C394" s="108">
        <v>4.5</v>
      </c>
      <c r="D394" s="108">
        <v>4.5</v>
      </c>
      <c r="E394" s="30">
        <f>'Quark excitation C'!C10</f>
        <v>8.6666666666666661</v>
      </c>
      <c r="F394" s="30">
        <f>'Quark excitation C'!C10</f>
        <v>8.6666666666666661</v>
      </c>
      <c r="G394" s="30">
        <f>'Quark excitation C'!C11</f>
        <v>8.8333333333333339</v>
      </c>
      <c r="H394" s="109">
        <v>2</v>
      </c>
      <c r="I394" s="110">
        <v>0.5</v>
      </c>
      <c r="J394" s="35">
        <f t="shared" si="18"/>
        <v>13435.5</v>
      </c>
      <c r="K394" s="111">
        <v>13500</v>
      </c>
      <c r="L394" s="79" t="s">
        <v>541</v>
      </c>
    </row>
    <row r="395" spans="2:12">
      <c r="B395" s="77"/>
      <c r="C395" s="108">
        <v>4.5</v>
      </c>
      <c r="D395" s="108">
        <v>4.5</v>
      </c>
      <c r="E395" s="30">
        <f>'Quark excitation C'!C11</f>
        <v>8.8333333333333339</v>
      </c>
      <c r="F395" s="30">
        <f>'Quark excitation C'!C11</f>
        <v>8.8333333333333339</v>
      </c>
      <c r="G395" s="30">
        <f>'Quark excitation C'!C11</f>
        <v>8.8333333333333339</v>
      </c>
      <c r="H395" s="109">
        <v>2</v>
      </c>
      <c r="I395" s="110">
        <v>0.5</v>
      </c>
      <c r="J395" s="35">
        <f t="shared" si="18"/>
        <v>13957.218750000002</v>
      </c>
      <c r="K395" s="111"/>
      <c r="L395" s="112"/>
    </row>
    <row r="396" spans="2:12">
      <c r="B396" s="77"/>
      <c r="C396" s="108">
        <v>4.5</v>
      </c>
      <c r="D396" s="108">
        <v>4.5</v>
      </c>
      <c r="E396" s="30">
        <f>'Quark excitation C'!C12</f>
        <v>9</v>
      </c>
      <c r="F396" s="30">
        <f>'Quark excitation C'!C12</f>
        <v>9</v>
      </c>
      <c r="G396" s="30">
        <f>'Quark excitation C'!C12</f>
        <v>9</v>
      </c>
      <c r="H396" s="109">
        <v>2</v>
      </c>
      <c r="I396" s="110">
        <v>0.5</v>
      </c>
      <c r="J396" s="35">
        <f t="shared" si="18"/>
        <v>14762.25</v>
      </c>
      <c r="K396" s="111"/>
      <c r="L396" s="112"/>
    </row>
    <row r="397" spans="2:12">
      <c r="B397" s="77"/>
      <c r="C397" s="108">
        <v>4.5</v>
      </c>
      <c r="D397" s="108">
        <v>4.5</v>
      </c>
      <c r="E397" s="30">
        <f>'Quark excitation C'!C13</f>
        <v>9.1666666666666661</v>
      </c>
      <c r="F397" s="30">
        <f>'Quark excitation C'!C13</f>
        <v>9.1666666666666661</v>
      </c>
      <c r="G397" s="30">
        <f>'Quark excitation C'!C13</f>
        <v>9.1666666666666661</v>
      </c>
      <c r="H397" s="109">
        <v>2</v>
      </c>
      <c r="I397" s="110">
        <v>0.5</v>
      </c>
      <c r="J397" s="35">
        <f t="shared" si="18"/>
        <v>15597.656249999998</v>
      </c>
      <c r="K397" s="111"/>
      <c r="L397" s="112"/>
    </row>
    <row r="398" spans="2:12">
      <c r="B398" s="77"/>
      <c r="C398" s="108">
        <v>4.5</v>
      </c>
      <c r="D398" s="108">
        <v>4.5</v>
      </c>
      <c r="E398" s="30">
        <f>'Quark excitation C'!C14</f>
        <v>9.3333333333333339</v>
      </c>
      <c r="F398" s="30">
        <f>'Quark excitation C'!C14</f>
        <v>9.3333333333333339</v>
      </c>
      <c r="G398" s="30">
        <f>'Quark excitation C'!C14</f>
        <v>9.3333333333333339</v>
      </c>
      <c r="H398" s="109">
        <v>2</v>
      </c>
      <c r="I398" s="110">
        <v>0.5</v>
      </c>
      <c r="J398" s="35">
        <f t="shared" si="18"/>
        <v>16464</v>
      </c>
      <c r="K398" s="111"/>
      <c r="L398" s="112"/>
    </row>
    <row r="399" spans="2:12">
      <c r="B399" s="77"/>
      <c r="C399" s="108">
        <v>4.5</v>
      </c>
      <c r="D399" s="108">
        <v>4.5</v>
      </c>
      <c r="E399" s="30">
        <f>'Quark excitation C'!C15</f>
        <v>9.5</v>
      </c>
      <c r="F399" s="30">
        <f>'Quark excitation C'!C15</f>
        <v>9.5</v>
      </c>
      <c r="G399" s="30">
        <f>'Quark excitation C'!C15</f>
        <v>9.5</v>
      </c>
      <c r="H399" s="109">
        <v>2</v>
      </c>
      <c r="I399" s="110">
        <v>0.5</v>
      </c>
      <c r="J399" s="35">
        <f t="shared" si="18"/>
        <v>17361.84375</v>
      </c>
      <c r="K399" s="111"/>
      <c r="L399" s="112"/>
    </row>
    <row r="400" spans="2:12">
      <c r="B400" s="77"/>
      <c r="C400" s="108">
        <v>4.5</v>
      </c>
      <c r="D400" s="108">
        <v>4.5</v>
      </c>
      <c r="E400" s="30">
        <f>'Quark excitation C'!C16</f>
        <v>9.6666666666666661</v>
      </c>
      <c r="F400" s="30">
        <f>'Quark excitation C'!C16</f>
        <v>9.6666666666666661</v>
      </c>
      <c r="G400" s="30">
        <f>'Quark excitation C'!C16</f>
        <v>9.6666666666666661</v>
      </c>
      <c r="H400" s="32">
        <v>2</v>
      </c>
      <c r="I400" s="20">
        <v>0.5</v>
      </c>
      <c r="J400" s="35">
        <f t="shared" si="18"/>
        <v>18291.749999999996</v>
      </c>
      <c r="K400" s="111"/>
      <c r="L400" s="112"/>
    </row>
    <row r="401" spans="2:12" ht="15.75" thickBot="1">
      <c r="B401" s="113"/>
      <c r="C401" s="114">
        <v>4.5</v>
      </c>
      <c r="D401" s="114">
        <v>4.5</v>
      </c>
      <c r="E401" s="92">
        <f>'Quark excitation C'!C17</f>
        <v>10</v>
      </c>
      <c r="F401" s="92">
        <f>'Quark excitation C'!C17</f>
        <v>10</v>
      </c>
      <c r="G401" s="92">
        <f>'Quark excitation C'!C17</f>
        <v>10</v>
      </c>
      <c r="H401" s="51">
        <v>2</v>
      </c>
      <c r="I401" s="52">
        <v>0.5</v>
      </c>
      <c r="J401" s="53">
        <f t="shared" si="18"/>
        <v>20250</v>
      </c>
      <c r="K401" s="48"/>
      <c r="L401" s="94"/>
    </row>
    <row r="403" spans="2:12" ht="15.75" thickBot="1"/>
    <row r="404" spans="2:12" ht="15" customHeight="1">
      <c r="B404" s="132" t="s">
        <v>606</v>
      </c>
      <c r="C404" s="133"/>
      <c r="D404" s="133"/>
      <c r="E404" s="133"/>
      <c r="F404" s="133"/>
      <c r="G404" s="133"/>
      <c r="H404" s="133"/>
      <c r="I404" s="133"/>
      <c r="J404" s="133"/>
      <c r="K404" s="133"/>
      <c r="L404" s="134"/>
    </row>
    <row r="405" spans="2:12" ht="15" customHeight="1">
      <c r="B405" s="135"/>
      <c r="C405" s="136"/>
      <c r="D405" s="136"/>
      <c r="E405" s="136"/>
      <c r="F405" s="136"/>
      <c r="G405" s="136"/>
      <c r="H405" s="136"/>
      <c r="I405" s="136"/>
      <c r="J405" s="136"/>
      <c r="K405" s="136"/>
      <c r="L405" s="137"/>
    </row>
    <row r="406" spans="2:12" ht="15" customHeight="1">
      <c r="B406" s="135"/>
      <c r="C406" s="136"/>
      <c r="D406" s="136"/>
      <c r="E406" s="136"/>
      <c r="F406" s="136"/>
      <c r="G406" s="136"/>
      <c r="H406" s="136"/>
      <c r="I406" s="136"/>
      <c r="J406" s="136"/>
      <c r="K406" s="136"/>
      <c r="L406" s="137"/>
    </row>
    <row r="407" spans="2:12" ht="15" customHeight="1">
      <c r="B407" s="68"/>
      <c r="C407" s="138" t="s">
        <v>532</v>
      </c>
      <c r="D407" s="138"/>
      <c r="E407" s="138"/>
      <c r="F407" s="138"/>
      <c r="G407" s="121"/>
      <c r="H407" s="25"/>
      <c r="I407" s="25"/>
      <c r="J407" s="139" t="s">
        <v>533</v>
      </c>
      <c r="K407" s="139" t="s">
        <v>534</v>
      </c>
      <c r="L407" s="142" t="s">
        <v>535</v>
      </c>
    </row>
    <row r="408" spans="2:12" ht="15.75" thickBot="1">
      <c r="B408" s="73" t="s">
        <v>525</v>
      </c>
      <c r="C408" s="122" t="s">
        <v>210</v>
      </c>
      <c r="D408" s="122" t="s">
        <v>210</v>
      </c>
      <c r="E408" s="122" t="s">
        <v>210</v>
      </c>
      <c r="F408" s="122" t="s">
        <v>210</v>
      </c>
      <c r="G408" s="122" t="s">
        <v>210</v>
      </c>
      <c r="H408" s="122" t="s">
        <v>531</v>
      </c>
      <c r="I408" s="74"/>
      <c r="J408" s="140"/>
      <c r="K408" s="141"/>
      <c r="L408" s="143"/>
    </row>
    <row r="409" spans="2:12">
      <c r="B409" s="87" t="s">
        <v>526</v>
      </c>
      <c r="C409" s="88">
        <v>1</v>
      </c>
      <c r="D409" s="89"/>
      <c r="E409" s="89"/>
      <c r="F409" s="89"/>
      <c r="G409" s="89"/>
      <c r="H409" s="89"/>
      <c r="I409" s="90"/>
      <c r="J409" s="89"/>
      <c r="K409" s="89"/>
      <c r="L409" s="91"/>
    </row>
    <row r="410" spans="2:12">
      <c r="B410" s="46" t="s">
        <v>213</v>
      </c>
      <c r="C410" s="18">
        <f>'Quark excitation u_d'!C$7</f>
        <v>4.5</v>
      </c>
      <c r="D410" s="18">
        <f>'Quark excitation u_d'!C$7</f>
        <v>4.5</v>
      </c>
      <c r="E410" s="18">
        <f>'Quark excitation u_d'!C$7</f>
        <v>4.5</v>
      </c>
      <c r="F410" s="18">
        <f>'Quark excitation u_d'!C$7</f>
        <v>4.5</v>
      </c>
      <c r="G410" s="23">
        <f>'Quark excitation u_d'!C$7</f>
        <v>4.5</v>
      </c>
      <c r="H410" s="32">
        <f>Configs!I$35</f>
        <v>2</v>
      </c>
      <c r="I410" s="20">
        <v>0.5</v>
      </c>
      <c r="J410" s="35">
        <f>C410*D410*E410*F410*G410*H410*I410</f>
        <v>1845.28125</v>
      </c>
      <c r="K410" s="35">
        <v>1836</v>
      </c>
      <c r="L410" s="69"/>
    </row>
    <row r="411" spans="2:12">
      <c r="B411" s="126" t="s">
        <v>551</v>
      </c>
      <c r="C411" s="127"/>
      <c r="D411" s="127"/>
      <c r="E411" s="127"/>
      <c r="F411" s="127"/>
      <c r="G411" s="127"/>
      <c r="H411" s="127"/>
      <c r="I411" s="127"/>
      <c r="J411" s="127"/>
      <c r="K411" s="127"/>
      <c r="L411" s="128"/>
    </row>
    <row r="412" spans="2:12">
      <c r="B412" s="85"/>
      <c r="C412" s="18">
        <f>'Quark excitation u_d'!C$7</f>
        <v>4.5</v>
      </c>
      <c r="D412" s="18">
        <f>'Quark excitation u_d'!C$7</f>
        <v>4.5</v>
      </c>
      <c r="E412" s="18">
        <f>'Quark excitation u_d'!C$7</f>
        <v>4.5</v>
      </c>
      <c r="F412" s="95">
        <f>'Quark excitation u_d'!C$7</f>
        <v>4.5</v>
      </c>
      <c r="G412" s="30">
        <f>'Quark excitation B'!C21</f>
        <v>25</v>
      </c>
      <c r="H412" s="32">
        <f>Configs!I$35</f>
        <v>2</v>
      </c>
      <c r="I412" s="20">
        <v>0.5</v>
      </c>
      <c r="J412" s="35">
        <f t="shared" ref="J412:J433" si="19">C412*D412*E412*F412*G412*H412*I412</f>
        <v>10251.5625</v>
      </c>
      <c r="K412" s="35"/>
      <c r="L412" s="86"/>
    </row>
    <row r="413" spans="2:12">
      <c r="B413" s="46" t="s">
        <v>412</v>
      </c>
      <c r="C413" s="18">
        <f>'Quark excitation u_d'!C$7</f>
        <v>4.5</v>
      </c>
      <c r="D413" s="18">
        <f>'Quark excitation u_d'!C$7</f>
        <v>4.5</v>
      </c>
      <c r="E413" s="18">
        <f>'Quark excitation u_d'!C$7</f>
        <v>4.5</v>
      </c>
      <c r="F413" s="95">
        <f>'Quark excitation u_d'!C$7</f>
        <v>4.5</v>
      </c>
      <c r="G413" s="30">
        <f>'Quark excitation B'!C22</f>
        <v>25.333333333333332</v>
      </c>
      <c r="H413" s="32">
        <f>Configs!I$35</f>
        <v>2</v>
      </c>
      <c r="I413" s="20">
        <v>0.5</v>
      </c>
      <c r="J413" s="35">
        <f t="shared" si="19"/>
        <v>10388.25</v>
      </c>
      <c r="K413" s="35">
        <v>10329</v>
      </c>
      <c r="L413" s="78"/>
    </row>
    <row r="414" spans="2:12">
      <c r="B414" s="46" t="s">
        <v>413</v>
      </c>
      <c r="C414" s="18">
        <f>'Quark excitation u_d'!C$7</f>
        <v>4.5</v>
      </c>
      <c r="D414" s="18">
        <f>'Quark excitation u_d'!C$7</f>
        <v>4.5</v>
      </c>
      <c r="E414" s="18">
        <f>'Quark excitation u_d'!C$7</f>
        <v>4.5</v>
      </c>
      <c r="F414" s="95">
        <f>'Quark excitation u_d'!C$7</f>
        <v>4.5</v>
      </c>
      <c r="G414" s="30">
        <f>'Quark excitation B'!C23</f>
        <v>25.5</v>
      </c>
      <c r="H414" s="32">
        <f>Configs!I$35</f>
        <v>2</v>
      </c>
      <c r="I414" s="20">
        <v>0.5</v>
      </c>
      <c r="J414" s="35">
        <f t="shared" si="19"/>
        <v>10456.59375</v>
      </c>
      <c r="K414" s="35">
        <v>10419</v>
      </c>
      <c r="L414" s="78"/>
    </row>
    <row r="415" spans="2:12">
      <c r="B415" s="46"/>
      <c r="C415" s="18">
        <f>'Quark excitation u_d'!C$7</f>
        <v>4.5</v>
      </c>
      <c r="D415" s="18">
        <f>'Quark excitation u_d'!C$7</f>
        <v>4.5</v>
      </c>
      <c r="E415" s="18">
        <f>'Quark excitation u_d'!C$7</f>
        <v>4.5</v>
      </c>
      <c r="F415" s="95">
        <f>'Quark excitation u_d'!C$7</f>
        <v>4.5</v>
      </c>
      <c r="G415" s="30">
        <f>'Quark excitation B'!C24</f>
        <v>25.666666666666668</v>
      </c>
      <c r="H415" s="32">
        <f>Configs!I$35</f>
        <v>2</v>
      </c>
      <c r="I415" s="20">
        <v>0.5</v>
      </c>
      <c r="J415" s="35">
        <f t="shared" si="19"/>
        <v>10524.9375</v>
      </c>
      <c r="K415" s="35"/>
      <c r="L415" s="78"/>
    </row>
    <row r="416" spans="2:12">
      <c r="B416" s="46"/>
      <c r="C416" s="18">
        <f>'Quark excitation u_d'!C$7</f>
        <v>4.5</v>
      </c>
      <c r="D416" s="18">
        <f>'Quark excitation u_d'!C$7</f>
        <v>4.5</v>
      </c>
      <c r="E416" s="18">
        <f>'Quark excitation u_d'!C$7</f>
        <v>4.5</v>
      </c>
      <c r="F416" s="95">
        <f>'Quark excitation u_d'!C$7</f>
        <v>4.5</v>
      </c>
      <c r="G416" s="30">
        <f>'Quark excitation B'!C25</f>
        <v>25.833333333333332</v>
      </c>
      <c r="H416" s="32">
        <f>Configs!I$35</f>
        <v>2</v>
      </c>
      <c r="I416" s="20">
        <v>0.5</v>
      </c>
      <c r="J416" s="35">
        <f t="shared" si="19"/>
        <v>10593.28125</v>
      </c>
      <c r="K416" s="23"/>
      <c r="L416" s="79"/>
    </row>
    <row r="417" spans="2:12">
      <c r="B417" s="46"/>
      <c r="C417" s="18">
        <f>'Quark excitation u_d'!C$7</f>
        <v>4.5</v>
      </c>
      <c r="D417" s="18">
        <f>'Quark excitation u_d'!C$7</f>
        <v>4.5</v>
      </c>
      <c r="E417" s="18">
        <f>'Quark excitation u_d'!C$7</f>
        <v>4.5</v>
      </c>
      <c r="F417" s="95">
        <f>'Quark excitation u_d'!C$7</f>
        <v>4.5</v>
      </c>
      <c r="G417" s="30">
        <f>'Quark excitation B'!C26</f>
        <v>26</v>
      </c>
      <c r="H417" s="32">
        <f>Configs!I$35</f>
        <v>2</v>
      </c>
      <c r="I417" s="20">
        <v>0.5</v>
      </c>
      <c r="J417" s="35">
        <f t="shared" si="19"/>
        <v>10661.625</v>
      </c>
      <c r="K417" s="23"/>
      <c r="L417" s="79"/>
    </row>
    <row r="418" spans="2:12">
      <c r="B418" s="46"/>
      <c r="C418" s="18">
        <f>'Quark excitation u_d'!C$7</f>
        <v>4.5</v>
      </c>
      <c r="D418" s="18">
        <f>'Quark excitation u_d'!C$7</f>
        <v>4.5</v>
      </c>
      <c r="E418" s="18">
        <f>'Quark excitation u_d'!C$7</f>
        <v>4.5</v>
      </c>
      <c r="F418" s="95">
        <f>'Quark excitation u_d'!C$7</f>
        <v>4.5</v>
      </c>
      <c r="G418" s="30">
        <f>'Quark excitation B'!C27</f>
        <v>26.166666666666668</v>
      </c>
      <c r="H418" s="32">
        <f>Configs!I$35</f>
        <v>2</v>
      </c>
      <c r="I418" s="20">
        <v>0.5</v>
      </c>
      <c r="J418" s="35">
        <f t="shared" si="19"/>
        <v>10729.96875</v>
      </c>
      <c r="K418" s="23"/>
      <c r="L418" s="79"/>
    </row>
    <row r="419" spans="2:12">
      <c r="B419" s="46"/>
      <c r="C419" s="18">
        <f>'Quark excitation u_d'!C$7</f>
        <v>4.5</v>
      </c>
      <c r="D419" s="18">
        <f>'Quark excitation u_d'!C$7</f>
        <v>4.5</v>
      </c>
      <c r="E419" s="18">
        <f>'Quark excitation u_d'!C$7</f>
        <v>4.5</v>
      </c>
      <c r="F419" s="18">
        <f>'Quark excitation u_d'!C$7</f>
        <v>4.5</v>
      </c>
      <c r="G419" s="30">
        <f>'Quark excitation B'!C28</f>
        <v>26.333333333333332</v>
      </c>
      <c r="H419" s="32">
        <f>Configs!I$35</f>
        <v>2</v>
      </c>
      <c r="I419" s="20">
        <v>0.5</v>
      </c>
      <c r="J419" s="35">
        <f t="shared" si="19"/>
        <v>10798.3125</v>
      </c>
      <c r="K419" s="23"/>
      <c r="L419" s="79"/>
    </row>
    <row r="420" spans="2:12">
      <c r="B420" s="46"/>
      <c r="C420" s="18">
        <f>'Quark excitation u_d'!C$7</f>
        <v>4.5</v>
      </c>
      <c r="D420" s="18">
        <f>'Quark excitation u_d'!C$7</f>
        <v>4.5</v>
      </c>
      <c r="E420" s="18">
        <f>'Quark excitation u_d'!C$7</f>
        <v>4.5</v>
      </c>
      <c r="F420" s="18">
        <f>'Quark excitation u_d'!C$7</f>
        <v>4.5</v>
      </c>
      <c r="G420" s="30">
        <f>'Quark excitation B'!C29</f>
        <v>26.5</v>
      </c>
      <c r="H420" s="32">
        <f>Configs!I$35</f>
        <v>2</v>
      </c>
      <c r="I420" s="20">
        <v>0.5</v>
      </c>
      <c r="J420" s="35">
        <f t="shared" si="19"/>
        <v>10866.65625</v>
      </c>
      <c r="K420" s="23"/>
      <c r="L420" s="45"/>
    </row>
    <row r="421" spans="2:12">
      <c r="B421" s="46"/>
      <c r="C421" s="18">
        <f>'Quark excitation u_d'!C$7</f>
        <v>4.5</v>
      </c>
      <c r="D421" s="18">
        <f>'Quark excitation u_d'!C$7</f>
        <v>4.5</v>
      </c>
      <c r="E421" s="18">
        <f>'Quark excitation u_d'!C$7</f>
        <v>4.5</v>
      </c>
      <c r="F421" s="18">
        <f>'Quark excitation u_d'!C$7</f>
        <v>4.5</v>
      </c>
      <c r="G421" s="30">
        <f>'Quark excitation B'!C30</f>
        <v>26.666666666666668</v>
      </c>
      <c r="H421" s="32">
        <f>Configs!I$35</f>
        <v>2</v>
      </c>
      <c r="I421" s="20">
        <v>0.5</v>
      </c>
      <c r="J421" s="35">
        <f t="shared" si="19"/>
        <v>10935</v>
      </c>
      <c r="K421" s="23"/>
      <c r="L421" s="45"/>
    </row>
    <row r="422" spans="2:12">
      <c r="B422" s="46"/>
      <c r="C422" s="18">
        <f>'Quark excitation u_d'!C$7</f>
        <v>4.5</v>
      </c>
      <c r="D422" s="18">
        <f>'Quark excitation u_d'!C$7</f>
        <v>4.5</v>
      </c>
      <c r="E422" s="18">
        <f>'Quark excitation u_d'!C$7</f>
        <v>4.5</v>
      </c>
      <c r="F422" s="18">
        <f>'Quark excitation u_d'!C$7</f>
        <v>4.5</v>
      </c>
      <c r="G422" s="30">
        <f>'Quark excitation B'!C31</f>
        <v>26.833333333333332</v>
      </c>
      <c r="H422" s="32">
        <f>Configs!I$35</f>
        <v>2</v>
      </c>
      <c r="I422" s="20">
        <v>0.5</v>
      </c>
      <c r="J422" s="35">
        <f t="shared" si="19"/>
        <v>11003.34375</v>
      </c>
      <c r="K422" s="23"/>
      <c r="L422" s="45"/>
    </row>
    <row r="423" spans="2:12">
      <c r="B423" s="46"/>
      <c r="C423" s="18">
        <f>'Quark excitation u_d'!C$7</f>
        <v>4.5</v>
      </c>
      <c r="D423" s="18">
        <f>'Quark excitation u_d'!C$7</f>
        <v>4.5</v>
      </c>
      <c r="E423" s="18">
        <f>'Quark excitation u_d'!C$7</f>
        <v>4.5</v>
      </c>
      <c r="F423" s="18">
        <f>'Quark excitation u_d'!C$7</f>
        <v>4.5</v>
      </c>
      <c r="G423" s="30">
        <f>'Quark excitation B'!C35</f>
        <v>26.5625</v>
      </c>
      <c r="H423" s="32">
        <f>Configs!I$35</f>
        <v>2</v>
      </c>
      <c r="I423" s="20">
        <v>0.5</v>
      </c>
      <c r="J423" s="35">
        <f t="shared" si="19"/>
        <v>10892.28515625</v>
      </c>
      <c r="K423" s="23"/>
      <c r="L423" s="45"/>
    </row>
    <row r="424" spans="2:12">
      <c r="B424" s="46"/>
      <c r="C424" s="18">
        <f>'Quark excitation u_d'!C$7</f>
        <v>4.5</v>
      </c>
      <c r="D424" s="18">
        <f>'Quark excitation u_d'!C$7</f>
        <v>4.5</v>
      </c>
      <c r="E424" s="18">
        <f>'Quark excitation u_d'!C$7</f>
        <v>4.5</v>
      </c>
      <c r="F424" s="18">
        <f>'Quark excitation u_d'!C$7</f>
        <v>4.5</v>
      </c>
      <c r="G424" s="30">
        <f>'Quark excitation B'!C36</f>
        <v>26.895833333333332</v>
      </c>
      <c r="H424" s="32">
        <f>Configs!I$35</f>
        <v>2</v>
      </c>
      <c r="I424" s="20">
        <v>0.5</v>
      </c>
      <c r="J424" s="35">
        <f t="shared" si="19"/>
        <v>11028.97265625</v>
      </c>
      <c r="K424" s="23"/>
      <c r="L424" s="45"/>
    </row>
    <row r="425" spans="2:12">
      <c r="B425" s="46"/>
      <c r="C425" s="18">
        <f>'Quark excitation u_d'!C$7</f>
        <v>4.5</v>
      </c>
      <c r="D425" s="18">
        <f>'Quark excitation u_d'!C$7</f>
        <v>4.5</v>
      </c>
      <c r="E425" s="18">
        <f>'Quark excitation u_d'!C$7</f>
        <v>4.5</v>
      </c>
      <c r="F425" s="18">
        <f>'Quark excitation u_d'!C$7</f>
        <v>4.5</v>
      </c>
      <c r="G425" s="30">
        <f>'Quark excitation B'!C37</f>
        <v>27.0625</v>
      </c>
      <c r="H425" s="32">
        <f>Configs!I$35</f>
        <v>2</v>
      </c>
      <c r="I425" s="20">
        <v>0.5</v>
      </c>
      <c r="J425" s="35">
        <f t="shared" si="19"/>
        <v>11097.31640625</v>
      </c>
      <c r="K425" s="23"/>
      <c r="L425" s="45"/>
    </row>
    <row r="426" spans="2:12">
      <c r="B426" s="46" t="s">
        <v>436</v>
      </c>
      <c r="C426" s="18">
        <f>'Quark excitation u_d'!C$7</f>
        <v>4.5</v>
      </c>
      <c r="D426" s="18">
        <f>'Quark excitation u_d'!C$7</f>
        <v>4.5</v>
      </c>
      <c r="E426" s="18">
        <f>'Quark excitation u_d'!C$7</f>
        <v>4.5</v>
      </c>
      <c r="F426" s="18">
        <f>'Quark excitation u_d'!C$7</f>
        <v>4.5</v>
      </c>
      <c r="G426" s="30">
        <f>'Quark excitation B'!C38</f>
        <v>27.229166666666668</v>
      </c>
      <c r="H426" s="32">
        <f>Configs!I$35</f>
        <v>2</v>
      </c>
      <c r="I426" s="20">
        <v>0.5</v>
      </c>
      <c r="J426" s="35">
        <f t="shared" si="19"/>
        <v>11165.66015625</v>
      </c>
      <c r="K426" s="23">
        <v>11193</v>
      </c>
      <c r="L426" s="45"/>
    </row>
    <row r="427" spans="2:12">
      <c r="B427" s="46" t="s">
        <v>437</v>
      </c>
      <c r="C427" s="18">
        <f>'Quark excitation u_d'!C$7</f>
        <v>4.5</v>
      </c>
      <c r="D427" s="18">
        <f>'Quark excitation u_d'!C$7</f>
        <v>4.5</v>
      </c>
      <c r="E427" s="18">
        <f>'Quark excitation u_d'!C$7</f>
        <v>4.5</v>
      </c>
      <c r="F427" s="18">
        <f>'Quark excitation u_d'!C$7</f>
        <v>4.5</v>
      </c>
      <c r="G427" s="30">
        <f>'Quark excitation B'!C39</f>
        <v>27.395833333333332</v>
      </c>
      <c r="H427" s="32">
        <f>Configs!I$35</f>
        <v>2</v>
      </c>
      <c r="I427" s="20">
        <v>0.5</v>
      </c>
      <c r="J427" s="35">
        <f t="shared" si="19"/>
        <v>11234.00390625</v>
      </c>
      <c r="K427" s="23">
        <v>11215</v>
      </c>
      <c r="L427" s="45"/>
    </row>
    <row r="428" spans="2:12">
      <c r="B428" s="46" t="s">
        <v>438</v>
      </c>
      <c r="C428" s="18">
        <f>'Quark excitation u_d'!C$7</f>
        <v>4.5</v>
      </c>
      <c r="D428" s="18">
        <f>'Quark excitation u_d'!C$7</f>
        <v>4.5</v>
      </c>
      <c r="E428" s="18">
        <f>'Quark excitation u_d'!C$7</f>
        <v>4.5</v>
      </c>
      <c r="F428" s="18">
        <f>'Quark excitation u_d'!C$7</f>
        <v>4.5</v>
      </c>
      <c r="G428" s="30">
        <f>'Quark excitation B'!C40</f>
        <v>27.5625</v>
      </c>
      <c r="H428" s="32">
        <f>Configs!I$35</f>
        <v>2</v>
      </c>
      <c r="I428" s="20">
        <v>0.5</v>
      </c>
      <c r="J428" s="35">
        <f t="shared" si="19"/>
        <v>11302.34765625</v>
      </c>
      <c r="K428" s="23">
        <v>11244</v>
      </c>
      <c r="L428" s="45"/>
    </row>
    <row r="429" spans="2:12">
      <c r="B429" s="46"/>
      <c r="C429" s="18">
        <f>'Quark excitation u_d'!C$7</f>
        <v>4.5</v>
      </c>
      <c r="D429" s="18">
        <f>'Quark excitation u_d'!C$7</f>
        <v>4.5</v>
      </c>
      <c r="E429" s="18">
        <f>'Quark excitation u_d'!C$7</f>
        <v>4.5</v>
      </c>
      <c r="F429" s="18">
        <f>'Quark excitation u_d'!C$7</f>
        <v>4.5</v>
      </c>
      <c r="G429" s="30">
        <f>'Quark excitation B'!C41</f>
        <v>27.729166666666668</v>
      </c>
      <c r="H429" s="32">
        <f>Configs!I$35</f>
        <v>2</v>
      </c>
      <c r="I429" s="20">
        <v>0.5</v>
      </c>
      <c r="J429" s="35">
        <f t="shared" si="19"/>
        <v>11370.69140625</v>
      </c>
      <c r="K429" s="23"/>
      <c r="L429" s="45"/>
    </row>
    <row r="430" spans="2:12">
      <c r="B430" s="46" t="s">
        <v>439</v>
      </c>
      <c r="C430" s="18">
        <f>'Quark excitation u_d'!C$7</f>
        <v>4.5</v>
      </c>
      <c r="D430" s="18">
        <f>'Quark excitation u_d'!C$7</f>
        <v>4.5</v>
      </c>
      <c r="E430" s="18">
        <f>'Quark excitation u_d'!C$7</f>
        <v>4.5</v>
      </c>
      <c r="F430" s="18">
        <f>'Quark excitation u_d'!C$7</f>
        <v>4.5</v>
      </c>
      <c r="G430" s="30">
        <f>'Quark excitation B'!C42</f>
        <v>27.895833333333332</v>
      </c>
      <c r="H430" s="32">
        <f>Configs!I$35</f>
        <v>2</v>
      </c>
      <c r="I430" s="20">
        <v>0.5</v>
      </c>
      <c r="J430" s="35">
        <f t="shared" si="19"/>
        <v>11439.03515625</v>
      </c>
      <c r="K430" s="23">
        <v>11426</v>
      </c>
      <c r="L430" s="45"/>
    </row>
    <row r="431" spans="2:12">
      <c r="B431" s="46"/>
      <c r="C431" s="18">
        <f>'Quark excitation u_d'!C$7</f>
        <v>4.5</v>
      </c>
      <c r="D431" s="18">
        <f>'Quark excitation u_d'!C$7</f>
        <v>4.5</v>
      </c>
      <c r="E431" s="18">
        <f>'Quark excitation u_d'!C$7</f>
        <v>4.5</v>
      </c>
      <c r="F431" s="18">
        <f>'Quark excitation u_d'!C$7</f>
        <v>4.5</v>
      </c>
      <c r="G431" s="30">
        <f>'Quark excitation B'!C43</f>
        <v>28.0625</v>
      </c>
      <c r="H431" s="32">
        <f>Configs!I$35</f>
        <v>2</v>
      </c>
      <c r="I431" s="20">
        <v>0.5</v>
      </c>
      <c r="J431" s="35">
        <f t="shared" si="19"/>
        <v>11507.37890625</v>
      </c>
      <c r="K431" s="23"/>
      <c r="L431" s="45"/>
    </row>
    <row r="432" spans="2:12">
      <c r="B432" s="46"/>
      <c r="C432" s="18">
        <f>'Quark excitation u_d'!C$7</f>
        <v>4.5</v>
      </c>
      <c r="D432" s="18">
        <f>'Quark excitation u_d'!C$7</f>
        <v>4.5</v>
      </c>
      <c r="E432" s="18">
        <f>'Quark excitation u_d'!C$7</f>
        <v>4.5</v>
      </c>
      <c r="F432" s="18">
        <f>'Quark excitation u_d'!C$7</f>
        <v>4.5</v>
      </c>
      <c r="G432" s="30">
        <f>'Quark excitation B'!C44</f>
        <v>28.229166666666668</v>
      </c>
      <c r="H432" s="32">
        <f>Configs!I$35</f>
        <v>2</v>
      </c>
      <c r="I432" s="20">
        <v>0.5</v>
      </c>
      <c r="J432" s="35">
        <f t="shared" si="19"/>
        <v>11575.72265625</v>
      </c>
      <c r="K432" s="23"/>
      <c r="L432" s="45"/>
    </row>
    <row r="433" spans="2:12">
      <c r="B433" s="46" t="s">
        <v>440</v>
      </c>
      <c r="C433" s="18">
        <f>'Quark excitation u_d'!C$7</f>
        <v>4.5</v>
      </c>
      <c r="D433" s="18">
        <f>'Quark excitation u_d'!C$7</f>
        <v>4.5</v>
      </c>
      <c r="E433" s="18">
        <f>'Quark excitation u_d'!C$7</f>
        <v>4.5</v>
      </c>
      <c r="F433" s="18">
        <f>'Quark excitation u_d'!C$7</f>
        <v>4.5</v>
      </c>
      <c r="G433" s="30">
        <f>'Quark excitation B'!C45</f>
        <v>28.395833333333332</v>
      </c>
      <c r="H433" s="32">
        <f>Configs!I$35</f>
        <v>2</v>
      </c>
      <c r="I433" s="20">
        <v>0.5</v>
      </c>
      <c r="J433" s="35">
        <f t="shared" si="19"/>
        <v>11644.06640625</v>
      </c>
      <c r="K433" s="23">
        <v>11680</v>
      </c>
      <c r="L433" s="45"/>
    </row>
    <row r="434" spans="2:12">
      <c r="B434" s="126" t="s">
        <v>552</v>
      </c>
      <c r="C434" s="127"/>
      <c r="D434" s="127"/>
      <c r="E434" s="127"/>
      <c r="F434" s="127"/>
      <c r="G434" s="127"/>
      <c r="H434" s="127"/>
      <c r="I434" s="127"/>
      <c r="J434" s="127"/>
      <c r="K434" s="127"/>
      <c r="L434" s="128"/>
    </row>
    <row r="435" spans="2:12">
      <c r="B435" s="102" t="s">
        <v>441</v>
      </c>
      <c r="C435" s="18">
        <f>'Quark excitation u_d'!C$7</f>
        <v>4.5</v>
      </c>
      <c r="D435" s="18">
        <f>'Quark excitation u_d'!C$7</f>
        <v>4.5</v>
      </c>
      <c r="E435" s="18">
        <f>'Quark excitation u_d'!C$7</f>
        <v>4.5</v>
      </c>
      <c r="F435" s="100">
        <f>'Quark excitation S'!C57</f>
        <v>5.0567901234567882</v>
      </c>
      <c r="G435" s="30">
        <f>'Quark excitation B'!$C$77</f>
        <v>22.821773229381922</v>
      </c>
      <c r="H435" s="32">
        <f>Configs!I$35</f>
        <v>2</v>
      </c>
      <c r="I435" s="20">
        <v>0.5</v>
      </c>
      <c r="J435" s="35">
        <f t="shared" ref="J435:J447" si="20">C435*D435*E435*F435*G435*H435*I435</f>
        <v>10516.273104099186</v>
      </c>
      <c r="K435" s="35">
        <v>10499</v>
      </c>
      <c r="L435" s="86"/>
    </row>
    <row r="436" spans="2:12">
      <c r="B436" s="46"/>
      <c r="C436" s="18">
        <f>'Quark excitation u_d'!C$7</f>
        <v>4.5</v>
      </c>
      <c r="D436" s="18">
        <f>'Quark excitation u_d'!C$7</f>
        <v>4.5</v>
      </c>
      <c r="E436" s="18">
        <f>'Quark excitation u_d'!C$7</f>
        <v>4.5</v>
      </c>
      <c r="F436" s="100">
        <f>'Quark excitation S'!C58</f>
        <v>5.3901234567901213</v>
      </c>
      <c r="G436" s="30">
        <f>'Quark excitation B'!$C$77</f>
        <v>22.821773229381922</v>
      </c>
      <c r="H436" s="32">
        <f>Configs!I$35</f>
        <v>2</v>
      </c>
      <c r="I436" s="20">
        <v>0.5</v>
      </c>
      <c r="J436" s="35">
        <f t="shared" si="20"/>
        <v>11209.484465941661</v>
      </c>
      <c r="K436" s="35"/>
      <c r="L436" s="78"/>
    </row>
    <row r="437" spans="2:12">
      <c r="B437" s="46" t="s">
        <v>442</v>
      </c>
      <c r="C437" s="18">
        <f>'Quark excitation u_d'!C$7</f>
        <v>4.5</v>
      </c>
      <c r="D437" s="18">
        <f>'Quark excitation u_d'!C$7</f>
        <v>4.5</v>
      </c>
      <c r="E437" s="18">
        <f>'Quark excitation u_d'!C$7</f>
        <v>4.5</v>
      </c>
      <c r="F437" s="100">
        <f>'Quark excitation S'!C59</f>
        <v>5.5567901234567882</v>
      </c>
      <c r="G437" s="30">
        <f>'Quark excitation B'!$C$77</f>
        <v>22.821773229381922</v>
      </c>
      <c r="H437" s="32">
        <f>Configs!I$35</f>
        <v>2</v>
      </c>
      <c r="I437" s="20">
        <v>0.5</v>
      </c>
      <c r="J437" s="35">
        <f t="shared" si="20"/>
        <v>11556.0901468629</v>
      </c>
      <c r="K437" s="35">
        <v>11446</v>
      </c>
      <c r="L437" s="78"/>
    </row>
    <row r="438" spans="2:12">
      <c r="B438" s="46" t="s">
        <v>520</v>
      </c>
      <c r="C438" s="18">
        <f>'Quark excitation u_d'!C$7</f>
        <v>4.5</v>
      </c>
      <c r="D438" s="18">
        <f>'Quark excitation u_d'!C$7</f>
        <v>4.5</v>
      </c>
      <c r="E438" s="18">
        <f>'Quark excitation u_d'!C$7</f>
        <v>4.5</v>
      </c>
      <c r="F438" s="100">
        <f>'Quark excitation S'!C60</f>
        <v>5.7234567901234552</v>
      </c>
      <c r="G438" s="30">
        <f>'Quark excitation B'!$C$77</f>
        <v>22.821773229381922</v>
      </c>
      <c r="H438" s="32">
        <f>Configs!I$35</f>
        <v>2</v>
      </c>
      <c r="I438" s="20">
        <v>0.5</v>
      </c>
      <c r="J438" s="35">
        <f t="shared" si="20"/>
        <v>11902.695827784137</v>
      </c>
      <c r="K438" s="35">
        <v>11863</v>
      </c>
      <c r="L438" s="78"/>
    </row>
    <row r="439" spans="2:12">
      <c r="B439" s="46" t="s">
        <v>521</v>
      </c>
      <c r="C439" s="18">
        <f>'Quark excitation u_d'!C$7</f>
        <v>4.5</v>
      </c>
      <c r="D439" s="18">
        <f>'Quark excitation u_d'!C$7</f>
        <v>4.5</v>
      </c>
      <c r="E439" s="18">
        <f>'Quark excitation u_d'!C$7</f>
        <v>4.5</v>
      </c>
      <c r="F439" s="100">
        <f>'Quark excitation S'!C61</f>
        <v>5.8901234567901213</v>
      </c>
      <c r="G439" s="30">
        <f>'Quark excitation B'!$C$77</f>
        <v>22.821773229381922</v>
      </c>
      <c r="H439" s="32">
        <f>Configs!I$35</f>
        <v>2</v>
      </c>
      <c r="I439" s="20">
        <v>0.5</v>
      </c>
      <c r="J439" s="35">
        <f t="shared" si="20"/>
        <v>12249.301508705375</v>
      </c>
      <c r="K439" s="23">
        <v>11962</v>
      </c>
      <c r="L439" s="79"/>
    </row>
    <row r="440" spans="2:12">
      <c r="B440" s="46"/>
      <c r="C440" s="18">
        <f>'Quark excitation u_d'!C$7</f>
        <v>4.5</v>
      </c>
      <c r="D440" s="18">
        <f>'Quark excitation u_d'!C$7</f>
        <v>4.5</v>
      </c>
      <c r="E440" s="18">
        <f>'Quark excitation u_d'!C$7</f>
        <v>4.5</v>
      </c>
      <c r="F440" s="100">
        <f>'Quark excitation S'!C62</f>
        <v>6.0567901234567882</v>
      </c>
      <c r="G440" s="30">
        <f>'Quark excitation B'!$C$77</f>
        <v>22.821773229381922</v>
      </c>
      <c r="H440" s="32">
        <f>Configs!I$35</f>
        <v>2</v>
      </c>
      <c r="I440" s="20">
        <v>0.5</v>
      </c>
      <c r="J440" s="35">
        <f t="shared" si="20"/>
        <v>12595.907189626614</v>
      </c>
      <c r="K440" s="23"/>
      <c r="L440" s="79"/>
    </row>
    <row r="441" spans="2:12">
      <c r="B441" s="46"/>
      <c r="C441" s="18">
        <f>'Quark excitation u_d'!C$7</f>
        <v>4.5</v>
      </c>
      <c r="D441" s="18">
        <f>'Quark excitation u_d'!C$7</f>
        <v>4.5</v>
      </c>
      <c r="E441" s="18">
        <f>'Quark excitation u_d'!C$7</f>
        <v>4.5</v>
      </c>
      <c r="F441" s="100">
        <f>'Quark excitation S'!C63</f>
        <v>6.2234567901234552</v>
      </c>
      <c r="G441" s="30">
        <f>'Quark excitation B'!$C$77</f>
        <v>22.821773229381922</v>
      </c>
      <c r="H441" s="32">
        <f>Configs!I$35</f>
        <v>2</v>
      </c>
      <c r="I441" s="20">
        <v>0.5</v>
      </c>
      <c r="J441" s="35">
        <f t="shared" si="20"/>
        <v>12942.512870547851</v>
      </c>
      <c r="K441" s="23"/>
      <c r="L441" s="79"/>
    </row>
    <row r="442" spans="2:12">
      <c r="B442" s="46"/>
      <c r="C442" s="18">
        <f>'Quark excitation u_d'!C$7</f>
        <v>4.5</v>
      </c>
      <c r="D442" s="18">
        <f>'Quark excitation u_d'!C$7</f>
        <v>4.5</v>
      </c>
      <c r="E442" s="18">
        <f>'Quark excitation u_d'!C$7</f>
        <v>4.5</v>
      </c>
      <c r="F442" s="100">
        <f>'Quark excitation S'!C64</f>
        <v>6.3901234567901213</v>
      </c>
      <c r="G442" s="30">
        <f>'Quark excitation B'!$C$77</f>
        <v>22.821773229381922</v>
      </c>
      <c r="H442" s="32">
        <f>Configs!I$35</f>
        <v>2</v>
      </c>
      <c r="I442" s="20">
        <v>0.5</v>
      </c>
      <c r="J442" s="35">
        <f t="shared" si="20"/>
        <v>13289.11855146909</v>
      </c>
      <c r="K442" s="23"/>
      <c r="L442" s="79"/>
    </row>
    <row r="443" spans="2:12">
      <c r="B443" s="46"/>
      <c r="C443" s="18">
        <f>'Quark excitation u_d'!C$7</f>
        <v>4.5</v>
      </c>
      <c r="D443" s="18">
        <f>'Quark excitation u_d'!C$7</f>
        <v>4.5</v>
      </c>
      <c r="E443" s="18">
        <f>'Quark excitation u_d'!C$7</f>
        <v>4.5</v>
      </c>
      <c r="F443" s="100">
        <f>'Quark excitation S'!C65</f>
        <v>6.5567901234567882</v>
      </c>
      <c r="G443" s="30">
        <f>'Quark excitation B'!$C$77</f>
        <v>22.821773229381922</v>
      </c>
      <c r="H443" s="32">
        <f>Configs!I$35</f>
        <v>2</v>
      </c>
      <c r="I443" s="20">
        <v>0.5</v>
      </c>
      <c r="J443" s="35">
        <f t="shared" si="20"/>
        <v>13635.724232390327</v>
      </c>
      <c r="K443" s="23"/>
      <c r="L443" s="45"/>
    </row>
    <row r="444" spans="2:12">
      <c r="B444" s="46"/>
      <c r="C444" s="18">
        <f>'Quark excitation u_d'!C$7</f>
        <v>4.5</v>
      </c>
      <c r="D444" s="18">
        <f>'Quark excitation u_d'!C$7</f>
        <v>4.5</v>
      </c>
      <c r="E444" s="18">
        <f>'Quark excitation u_d'!C$7</f>
        <v>4.5</v>
      </c>
      <c r="F444" s="100">
        <f>'Quark excitation S'!C66</f>
        <v>6.7234567901234552</v>
      </c>
      <c r="G444" s="30">
        <f>'Quark excitation B'!$C$77</f>
        <v>22.821773229381922</v>
      </c>
      <c r="H444" s="32">
        <f>Configs!I$35</f>
        <v>2</v>
      </c>
      <c r="I444" s="20">
        <v>0.5</v>
      </c>
      <c r="J444" s="35">
        <f t="shared" si="20"/>
        <v>13982.329913311565</v>
      </c>
      <c r="K444" s="23"/>
      <c r="L444" s="45"/>
    </row>
    <row r="445" spans="2:12">
      <c r="B445" s="46"/>
      <c r="C445" s="18">
        <f>'Quark excitation u_d'!C$7</f>
        <v>4.5</v>
      </c>
      <c r="D445" s="18">
        <f>'Quark excitation u_d'!C$7</f>
        <v>4.5</v>
      </c>
      <c r="E445" s="18">
        <f>'Quark excitation u_d'!C$7</f>
        <v>4.5</v>
      </c>
      <c r="F445" s="30">
        <f>'Quark excitation S'!C67</f>
        <v>6.8901234567901213</v>
      </c>
      <c r="G445" s="30">
        <f>'Quark excitation B'!$C$77</f>
        <v>22.821773229381922</v>
      </c>
      <c r="H445" s="32">
        <f>Configs!I$35</f>
        <v>2</v>
      </c>
      <c r="I445" s="20">
        <v>0.5</v>
      </c>
      <c r="J445" s="35">
        <f t="shared" si="20"/>
        <v>14328.935594232804</v>
      </c>
      <c r="K445" s="17"/>
      <c r="L445" s="45"/>
    </row>
    <row r="446" spans="2:12">
      <c r="B446" s="46"/>
      <c r="C446" s="18">
        <f>'Quark excitation u_d'!C$7</f>
        <v>4.5</v>
      </c>
      <c r="D446" s="18">
        <f>'Quark excitation u_d'!C$7</f>
        <v>4.5</v>
      </c>
      <c r="E446" s="18">
        <f>'Quark excitation u_d'!C$7</f>
        <v>4.5</v>
      </c>
      <c r="F446" s="30">
        <f>'Quark excitation S'!C68</f>
        <v>7.0567901234567882</v>
      </c>
      <c r="G446" s="30">
        <f>'Quark excitation B'!$C$77</f>
        <v>22.821773229381922</v>
      </c>
      <c r="H446" s="32">
        <f>Configs!I$35</f>
        <v>2</v>
      </c>
      <c r="I446" s="20">
        <v>0.5</v>
      </c>
      <c r="J446" s="35">
        <f t="shared" si="20"/>
        <v>14675.541275154041</v>
      </c>
      <c r="K446" s="17"/>
      <c r="L446" s="45"/>
    </row>
    <row r="447" spans="2:12">
      <c r="B447" s="46"/>
      <c r="C447" s="18">
        <f>'Quark excitation u_d'!C$7</f>
        <v>4.5</v>
      </c>
      <c r="D447" s="18">
        <f>'Quark excitation u_d'!C$7</f>
        <v>4.5</v>
      </c>
      <c r="E447" s="18">
        <f>'Quark excitation u_d'!C$7</f>
        <v>4.5</v>
      </c>
      <c r="F447" s="30">
        <f>'Quark excitation S'!C69</f>
        <v>7.3901234567901213</v>
      </c>
      <c r="G447" s="30">
        <f>'Quark excitation B'!$C$77</f>
        <v>22.821773229381922</v>
      </c>
      <c r="H447" s="32">
        <f>Configs!I$35</f>
        <v>2</v>
      </c>
      <c r="I447" s="20">
        <v>0.5</v>
      </c>
      <c r="J447" s="35">
        <f t="shared" si="20"/>
        <v>15368.752636996516</v>
      </c>
      <c r="K447" s="17"/>
      <c r="L447" s="45"/>
    </row>
    <row r="448" spans="2:12">
      <c r="B448" s="126" t="s">
        <v>553</v>
      </c>
      <c r="C448" s="127"/>
      <c r="D448" s="127"/>
      <c r="E448" s="127"/>
      <c r="F448" s="127"/>
      <c r="G448" s="127"/>
      <c r="H448" s="127"/>
      <c r="I448" s="127"/>
      <c r="J448" s="127"/>
      <c r="K448" s="127"/>
      <c r="L448" s="128"/>
    </row>
    <row r="449" spans="2:12">
      <c r="B449" s="102" t="s">
        <v>444</v>
      </c>
      <c r="C449" s="18">
        <f>'Quark excitation u_d'!C$7</f>
        <v>4.5</v>
      </c>
      <c r="D449" s="18">
        <f>'Quark excitation u_d'!C$7</f>
        <v>4.5</v>
      </c>
      <c r="E449" s="18">
        <f>'Quark excitation u_d'!C$7</f>
        <v>4.5</v>
      </c>
      <c r="F449" s="100">
        <f>'Quark excitation C'!C7</f>
        <v>8</v>
      </c>
      <c r="G449" s="30">
        <f>'Quark excitation B'!C$7</f>
        <v>14.263608268363702</v>
      </c>
      <c r="H449" s="32">
        <f>Configs!I$35</f>
        <v>2</v>
      </c>
      <c r="I449" s="20">
        <v>0.5</v>
      </c>
      <c r="J449" s="35">
        <f t="shared" ref="J449:J459" si="21">C449*D449*E449*F449*G449*H449*I449</f>
        <v>10398.170427637138</v>
      </c>
      <c r="K449" s="35">
        <v>10570</v>
      </c>
      <c r="L449" s="86"/>
    </row>
    <row r="450" spans="2:12">
      <c r="B450" s="46"/>
      <c r="C450" s="18">
        <f>'Quark excitation u_d'!C$7</f>
        <v>4.5</v>
      </c>
      <c r="D450" s="18">
        <f>'Quark excitation u_d'!C$7</f>
        <v>4.5</v>
      </c>
      <c r="E450" s="18">
        <f>'Quark excitation u_d'!C$7</f>
        <v>4.5</v>
      </c>
      <c r="F450" s="100">
        <f>'Quark excitation C'!C8</f>
        <v>8.3333333333333339</v>
      </c>
      <c r="G450" s="30">
        <f>'Quark excitation B'!C$7</f>
        <v>14.263608268363702</v>
      </c>
      <c r="H450" s="32">
        <f>Configs!I$35</f>
        <v>2</v>
      </c>
      <c r="I450" s="20">
        <v>0.5</v>
      </c>
      <c r="J450" s="35">
        <f t="shared" si="21"/>
        <v>10831.427528788687</v>
      </c>
      <c r="K450" s="35"/>
      <c r="L450" s="78"/>
    </row>
    <row r="451" spans="2:12">
      <c r="B451" s="46"/>
      <c r="C451" s="18">
        <f>'Quark excitation u_d'!C$7</f>
        <v>4.5</v>
      </c>
      <c r="D451" s="18">
        <f>'Quark excitation u_d'!C$7</f>
        <v>4.5</v>
      </c>
      <c r="E451" s="18">
        <f>'Quark excitation u_d'!C$7</f>
        <v>4.5</v>
      </c>
      <c r="F451" s="100">
        <f>'Quark excitation C'!C9</f>
        <v>8.5</v>
      </c>
      <c r="G451" s="30">
        <f>'Quark excitation B'!C$7</f>
        <v>14.263608268363702</v>
      </c>
      <c r="H451" s="32">
        <f>Configs!I$35</f>
        <v>2</v>
      </c>
      <c r="I451" s="20">
        <v>0.5</v>
      </c>
      <c r="J451" s="35">
        <f t="shared" si="21"/>
        <v>11048.05607936446</v>
      </c>
      <c r="K451" s="35"/>
      <c r="L451" s="78"/>
    </row>
    <row r="452" spans="2:12">
      <c r="B452" s="46"/>
      <c r="C452" s="18">
        <f>'Quark excitation u_d'!C$7</f>
        <v>4.5</v>
      </c>
      <c r="D452" s="18">
        <f>'Quark excitation u_d'!C$7</f>
        <v>4.5</v>
      </c>
      <c r="E452" s="18">
        <f>'Quark excitation u_d'!C$7</f>
        <v>4.5</v>
      </c>
      <c r="F452" s="100">
        <f>'Quark excitation C'!C10</f>
        <v>8.6666666666666661</v>
      </c>
      <c r="G452" s="30">
        <f>'Quark excitation B'!C$7</f>
        <v>14.263608268363702</v>
      </c>
      <c r="H452" s="32">
        <f>Configs!I$35</f>
        <v>2</v>
      </c>
      <c r="I452" s="20">
        <v>0.5</v>
      </c>
      <c r="J452" s="35">
        <f t="shared" si="21"/>
        <v>11264.684629940233</v>
      </c>
      <c r="K452" s="35"/>
      <c r="L452" s="78"/>
    </row>
    <row r="453" spans="2:12">
      <c r="B453" s="46"/>
      <c r="C453" s="18">
        <f>'Quark excitation u_d'!C$7</f>
        <v>4.5</v>
      </c>
      <c r="D453" s="18">
        <f>'Quark excitation u_d'!C$7</f>
        <v>4.5</v>
      </c>
      <c r="E453" s="18">
        <f>'Quark excitation u_d'!C$7</f>
        <v>4.5</v>
      </c>
      <c r="F453" s="100">
        <f>'Quark excitation C'!C11</f>
        <v>8.8333333333333339</v>
      </c>
      <c r="G453" s="30">
        <f>'Quark excitation B'!C$7</f>
        <v>14.263608268363702</v>
      </c>
      <c r="H453" s="32">
        <f>Configs!I$35</f>
        <v>2</v>
      </c>
      <c r="I453" s="20">
        <v>0.5</v>
      </c>
      <c r="J453" s="35">
        <f t="shared" si="21"/>
        <v>11481.313180516008</v>
      </c>
      <c r="K453" s="23"/>
      <c r="L453" s="79"/>
    </row>
    <row r="454" spans="2:12">
      <c r="B454" s="46"/>
      <c r="C454" s="18">
        <f>'Quark excitation u_d'!C$7</f>
        <v>4.5</v>
      </c>
      <c r="D454" s="18">
        <f>'Quark excitation u_d'!C$7</f>
        <v>4.5</v>
      </c>
      <c r="E454" s="18">
        <f>'Quark excitation u_d'!C$7</f>
        <v>4.5</v>
      </c>
      <c r="F454" s="100">
        <f>'Quark excitation C'!C12</f>
        <v>9</v>
      </c>
      <c r="G454" s="30">
        <f>'Quark excitation B'!C$7</f>
        <v>14.263608268363702</v>
      </c>
      <c r="H454" s="32">
        <f>Configs!I$35</f>
        <v>2</v>
      </c>
      <c r="I454" s="20">
        <v>0.5</v>
      </c>
      <c r="J454" s="35">
        <f t="shared" si="21"/>
        <v>11697.941731091782</v>
      </c>
      <c r="K454" s="23"/>
      <c r="L454" s="79"/>
    </row>
    <row r="455" spans="2:12">
      <c r="B455" s="46"/>
      <c r="C455" s="18">
        <f>'Quark excitation u_d'!C$7</f>
        <v>4.5</v>
      </c>
      <c r="D455" s="18">
        <f>'Quark excitation u_d'!C$7</f>
        <v>4.5</v>
      </c>
      <c r="E455" s="18">
        <f>'Quark excitation u_d'!C$7</f>
        <v>4.5</v>
      </c>
      <c r="F455" s="100">
        <f>'Quark excitation C'!C13</f>
        <v>9.1666666666666661</v>
      </c>
      <c r="G455" s="30">
        <f>'Quark excitation B'!C$7</f>
        <v>14.263608268363702</v>
      </c>
      <c r="H455" s="32">
        <f>Configs!I$35</f>
        <v>2</v>
      </c>
      <c r="I455" s="20">
        <v>0.5</v>
      </c>
      <c r="J455" s="35">
        <f t="shared" si="21"/>
        <v>11914.570281667555</v>
      </c>
      <c r="K455" s="23"/>
      <c r="L455" s="79"/>
    </row>
    <row r="456" spans="2:12">
      <c r="B456" s="46"/>
      <c r="C456" s="18">
        <f>'Quark excitation u_d'!C$7</f>
        <v>4.5</v>
      </c>
      <c r="D456" s="18">
        <f>'Quark excitation u_d'!C$7</f>
        <v>4.5</v>
      </c>
      <c r="E456" s="18">
        <f>'Quark excitation u_d'!C$7</f>
        <v>4.5</v>
      </c>
      <c r="F456" s="100">
        <f>'Quark excitation C'!C14</f>
        <v>9.3333333333333339</v>
      </c>
      <c r="G456" s="30">
        <f>'Quark excitation B'!C$7</f>
        <v>14.263608268363702</v>
      </c>
      <c r="H456" s="32">
        <f>Configs!I$35</f>
        <v>2</v>
      </c>
      <c r="I456" s="20">
        <v>0.5</v>
      </c>
      <c r="J456" s="35">
        <f t="shared" si="21"/>
        <v>12131.198832243328</v>
      </c>
      <c r="K456" s="23"/>
      <c r="L456" s="79"/>
    </row>
    <row r="457" spans="2:12">
      <c r="B457" s="46" t="s">
        <v>443</v>
      </c>
      <c r="C457" s="18">
        <f>'Quark excitation u_d'!C$7</f>
        <v>4.5</v>
      </c>
      <c r="D457" s="18">
        <f>'Quark excitation u_d'!C$7</f>
        <v>4.5</v>
      </c>
      <c r="E457" s="18">
        <f>'Quark excitation u_d'!C$7</f>
        <v>4.5</v>
      </c>
      <c r="F457" s="100">
        <f>'Quark excitation C'!C15</f>
        <v>9.5</v>
      </c>
      <c r="G457" s="30">
        <f>'Quark excitation B'!C$7</f>
        <v>14.263608268363702</v>
      </c>
      <c r="H457" s="32">
        <f>Configs!I$35</f>
        <v>2</v>
      </c>
      <c r="I457" s="20">
        <v>0.5</v>
      </c>
      <c r="J457" s="35">
        <f t="shared" si="21"/>
        <v>12347.827382819103</v>
      </c>
      <c r="K457" s="23">
        <v>12276</v>
      </c>
      <c r="L457" s="45"/>
    </row>
    <row r="458" spans="2:12">
      <c r="B458" s="46"/>
      <c r="C458" s="18">
        <f>'Quark excitation u_d'!C$7</f>
        <v>4.5</v>
      </c>
      <c r="D458" s="18">
        <f>'Quark excitation u_d'!C$7</f>
        <v>4.5</v>
      </c>
      <c r="E458" s="18">
        <f>'Quark excitation u_d'!C$7</f>
        <v>4.5</v>
      </c>
      <c r="F458" s="100">
        <f>'Quark excitation C'!C16</f>
        <v>9.6666666666666661</v>
      </c>
      <c r="G458" s="30">
        <f>'Quark excitation B'!C$7</f>
        <v>14.263608268363702</v>
      </c>
      <c r="H458" s="32">
        <f>Configs!I$35</f>
        <v>2</v>
      </c>
      <c r="I458" s="20">
        <v>0.5</v>
      </c>
      <c r="J458" s="35">
        <f t="shared" si="21"/>
        <v>12564.455933394876</v>
      </c>
      <c r="K458" s="23"/>
      <c r="L458" s="45"/>
    </row>
    <row r="459" spans="2:12">
      <c r="B459" s="46"/>
      <c r="C459" s="18">
        <f>'Quark excitation u_d'!C$7</f>
        <v>4.5</v>
      </c>
      <c r="D459" s="18">
        <f>'Quark excitation u_d'!C$7</f>
        <v>4.5</v>
      </c>
      <c r="E459" s="18">
        <f>'Quark excitation u_d'!C$7</f>
        <v>4.5</v>
      </c>
      <c r="F459" s="100">
        <f>'Quark excitation C'!C17</f>
        <v>10</v>
      </c>
      <c r="G459" s="30">
        <f>'Quark excitation B'!C$7</f>
        <v>14.263608268363702</v>
      </c>
      <c r="H459" s="32">
        <f>Configs!I$35</f>
        <v>2</v>
      </c>
      <c r="I459" s="20">
        <v>0.5</v>
      </c>
      <c r="J459" s="35">
        <f t="shared" si="21"/>
        <v>12997.713034546425</v>
      </c>
      <c r="K459" s="23"/>
      <c r="L459" s="45"/>
    </row>
    <row r="460" spans="2:12">
      <c r="B460" s="126" t="s">
        <v>554</v>
      </c>
      <c r="C460" s="127"/>
      <c r="D460" s="127"/>
      <c r="E460" s="127"/>
      <c r="F460" s="127"/>
      <c r="G460" s="127"/>
      <c r="H460" s="127"/>
      <c r="I460" s="127"/>
      <c r="J460" s="127"/>
      <c r="K460" s="127"/>
      <c r="L460" s="128"/>
    </row>
    <row r="461" spans="2:12">
      <c r="B461" s="103" t="s">
        <v>446</v>
      </c>
      <c r="C461" s="18">
        <f>'Quark excitation u_d'!C$7</f>
        <v>4.5</v>
      </c>
      <c r="D461" s="18">
        <f>'Quark excitation u_d'!C$7</f>
        <v>4.5</v>
      </c>
      <c r="E461" s="18">
        <f>'Quark excitation u_d'!C$7</f>
        <v>4.5</v>
      </c>
      <c r="F461" s="100">
        <f>'Quark excitation B'!C7</f>
        <v>14.263608268363702</v>
      </c>
      <c r="G461" s="30">
        <f>'Quark excitation B'!C7</f>
        <v>14.263608268363702</v>
      </c>
      <c r="H461" s="32">
        <f>Configs!I$35</f>
        <v>2</v>
      </c>
      <c r="I461" s="20">
        <v>0.5</v>
      </c>
      <c r="J461" s="35">
        <f t="shared" ref="J461:J481" si="22">C461*D461*E461*F461*G461*H461*I461</f>
        <v>18539.428710937504</v>
      </c>
      <c r="K461" s="35">
        <v>18399</v>
      </c>
      <c r="L461" s="86"/>
    </row>
    <row r="462" spans="2:12">
      <c r="B462" s="103"/>
      <c r="C462" s="18">
        <f>'Quark excitation u_d'!C$7</f>
        <v>4.5</v>
      </c>
      <c r="D462" s="18">
        <f>'Quark excitation u_d'!C$7</f>
        <v>4.5</v>
      </c>
      <c r="E462" s="18">
        <f>'Quark excitation u_d'!C$7</f>
        <v>4.5</v>
      </c>
      <c r="F462" s="100">
        <f>'Quark excitation B'!C8</f>
        <v>14.596941601697036</v>
      </c>
      <c r="G462" s="30">
        <f>'Quark excitation B'!C7</f>
        <v>14.263608268363702</v>
      </c>
      <c r="H462" s="32">
        <f>Configs!I$35</f>
        <v>2</v>
      </c>
      <c r="I462" s="20">
        <v>0.5</v>
      </c>
      <c r="J462" s="35">
        <f t="shared" si="22"/>
        <v>18972.685812089054</v>
      </c>
      <c r="K462" s="35"/>
      <c r="L462" s="86"/>
    </row>
    <row r="463" spans="2:12">
      <c r="B463" s="77" t="s">
        <v>447</v>
      </c>
      <c r="C463" s="18">
        <f>'Quark excitation u_d'!C$7</f>
        <v>4.5</v>
      </c>
      <c r="D463" s="18">
        <f>'Quark excitation u_d'!C$7</f>
        <v>4.5</v>
      </c>
      <c r="E463" s="18">
        <f>'Quark excitation u_d'!C$7</f>
        <v>4.5</v>
      </c>
      <c r="F463" s="100">
        <f>'Quark excitation B'!C8</f>
        <v>14.596941601697036</v>
      </c>
      <c r="G463" s="30">
        <f>'Quark excitation B'!C8</f>
        <v>14.596941601697036</v>
      </c>
      <c r="H463" s="32">
        <f>Configs!I$35</f>
        <v>2</v>
      </c>
      <c r="I463" s="20">
        <v>0.5</v>
      </c>
      <c r="J463" s="35">
        <f t="shared" si="22"/>
        <v>19416.0679132406</v>
      </c>
      <c r="K463" s="35">
        <v>19393</v>
      </c>
      <c r="L463" s="78"/>
    </row>
    <row r="464" spans="2:12">
      <c r="B464" s="77" t="s">
        <v>448</v>
      </c>
      <c r="C464" s="18">
        <f>'Quark excitation u_d'!C$7</f>
        <v>4.5</v>
      </c>
      <c r="D464" s="18">
        <f>'Quark excitation u_d'!C$7</f>
        <v>4.5</v>
      </c>
      <c r="E464" s="18">
        <f>'Quark excitation u_d'!C$7</f>
        <v>4.5</v>
      </c>
      <c r="F464" s="100">
        <f>'Quark excitation B'!C9</f>
        <v>14.763608268363702</v>
      </c>
      <c r="G464" s="30">
        <f>'Quark excitation B'!C8</f>
        <v>14.596941601697036</v>
      </c>
      <c r="H464" s="32">
        <f>Configs!I$35</f>
        <v>2</v>
      </c>
      <c r="I464" s="20">
        <v>0.5</v>
      </c>
      <c r="J464" s="35">
        <f t="shared" si="22"/>
        <v>19637.758963816374</v>
      </c>
      <c r="K464" s="35">
        <v>19564</v>
      </c>
      <c r="L464" s="78"/>
    </row>
    <row r="465" spans="2:12">
      <c r="B465" s="46" t="s">
        <v>445</v>
      </c>
      <c r="C465" s="18">
        <f>'Quark excitation u_d'!C$7</f>
        <v>4.5</v>
      </c>
      <c r="D465" s="18">
        <f>'Quark excitation u_d'!C$7</f>
        <v>4.5</v>
      </c>
      <c r="E465" s="18">
        <f>'Quark excitation u_d'!C$7</f>
        <v>4.5</v>
      </c>
      <c r="F465" s="100">
        <f>'Quark excitation B'!C9</f>
        <v>14.763608268363702</v>
      </c>
      <c r="G465" s="30">
        <f>'Quark excitation B'!C9</f>
        <v>14.763608268363702</v>
      </c>
      <c r="H465" s="32">
        <f>Configs!I$35</f>
        <v>2</v>
      </c>
      <c r="I465" s="20">
        <v>0.5</v>
      </c>
      <c r="J465" s="35">
        <f t="shared" si="22"/>
        <v>19861.981264392147</v>
      </c>
      <c r="K465" s="35">
        <v>19887</v>
      </c>
      <c r="L465" s="78"/>
    </row>
    <row r="466" spans="2:12">
      <c r="B466" s="46" t="s">
        <v>449</v>
      </c>
      <c r="C466" s="18">
        <f>'Quark excitation u_d'!C$7</f>
        <v>4.5</v>
      </c>
      <c r="D466" s="18">
        <f>'Quark excitation u_d'!C$7</f>
        <v>4.5</v>
      </c>
      <c r="E466" s="18">
        <f>'Quark excitation u_d'!C$7</f>
        <v>4.5</v>
      </c>
      <c r="F466" s="100">
        <f>'Quark excitation B'!C10</f>
        <v>14.930274935030369</v>
      </c>
      <c r="G466" s="30">
        <f>'Quark excitation B'!C9</f>
        <v>14.763608268363702</v>
      </c>
      <c r="H466" s="32">
        <f>Configs!I$35</f>
        <v>2</v>
      </c>
      <c r="I466" s="20">
        <v>0.5</v>
      </c>
      <c r="J466" s="35">
        <f t="shared" si="22"/>
        <v>20086.20356496792</v>
      </c>
      <c r="K466" s="35">
        <v>20066</v>
      </c>
      <c r="L466" s="78"/>
    </row>
    <row r="467" spans="2:12">
      <c r="B467" s="46" t="s">
        <v>450</v>
      </c>
      <c r="C467" s="18">
        <f>'Quark excitation u_d'!C$7</f>
        <v>4.5</v>
      </c>
      <c r="D467" s="18">
        <f>'Quark excitation u_d'!C$7</f>
        <v>4.5</v>
      </c>
      <c r="E467" s="18">
        <f>'Quark excitation u_d'!C$7</f>
        <v>4.5</v>
      </c>
      <c r="F467" s="100">
        <f>'Quark excitation B'!C10</f>
        <v>14.930274935030369</v>
      </c>
      <c r="G467" s="30">
        <f>'Quark excitation B'!C10</f>
        <v>14.930274935030369</v>
      </c>
      <c r="H467" s="32">
        <f>Configs!I$35</f>
        <v>2</v>
      </c>
      <c r="I467" s="20">
        <v>0.5</v>
      </c>
      <c r="J467" s="35">
        <f t="shared" si="22"/>
        <v>20312.957115543693</v>
      </c>
      <c r="K467" s="35">
        <v>20260</v>
      </c>
      <c r="L467" s="78"/>
    </row>
    <row r="468" spans="2:12">
      <c r="B468" s="46" t="s">
        <v>451</v>
      </c>
      <c r="C468" s="18">
        <f>'Quark excitation u_d'!C$7</f>
        <v>4.5</v>
      </c>
      <c r="D468" s="18">
        <f>'Quark excitation u_d'!C$7</f>
        <v>4.5</v>
      </c>
      <c r="E468" s="18">
        <f>'Quark excitation u_d'!C$7</f>
        <v>4.5</v>
      </c>
      <c r="F468" s="100">
        <f>'Quark excitation B'!C11</f>
        <v>15.096941601697036</v>
      </c>
      <c r="G468" s="30">
        <f>'Quark excitation B'!C10</f>
        <v>14.930274935030369</v>
      </c>
      <c r="H468" s="32">
        <f>Configs!I$35</f>
        <v>2</v>
      </c>
      <c r="I468" s="20">
        <v>0.5</v>
      </c>
      <c r="J468" s="35">
        <f t="shared" si="22"/>
        <v>20539.71066611947</v>
      </c>
      <c r="K468" s="35">
        <v>20570</v>
      </c>
      <c r="L468" s="78"/>
    </row>
    <row r="469" spans="2:12">
      <c r="B469" s="46" t="s">
        <v>452</v>
      </c>
      <c r="C469" s="18">
        <f>'Quark excitation u_d'!C$7</f>
        <v>4.5</v>
      </c>
      <c r="D469" s="18">
        <f>'Quark excitation u_d'!C$7</f>
        <v>4.5</v>
      </c>
      <c r="E469" s="18">
        <f>'Quark excitation u_d'!C$7</f>
        <v>4.5</v>
      </c>
      <c r="F469" s="100">
        <f>'Quark excitation B'!C11</f>
        <v>15.096941601697036</v>
      </c>
      <c r="G469" s="30">
        <f>'Quark excitation B'!C11</f>
        <v>15.096941601697036</v>
      </c>
      <c r="H469" s="32">
        <f>Configs!I$35</f>
        <v>2</v>
      </c>
      <c r="I469" s="20">
        <v>0.5</v>
      </c>
      <c r="J469" s="35">
        <f t="shared" si="22"/>
        <v>20768.995466695244</v>
      </c>
      <c r="K469" s="23">
        <v>20699</v>
      </c>
      <c r="L469" s="79"/>
    </row>
    <row r="470" spans="2:12">
      <c r="B470" s="46" t="s">
        <v>453</v>
      </c>
      <c r="C470" s="18">
        <f>'Quark excitation u_d'!C$7</f>
        <v>4.5</v>
      </c>
      <c r="D470" s="18">
        <f>'Quark excitation u_d'!C$7</f>
        <v>4.5</v>
      </c>
      <c r="E470" s="18">
        <f>'Quark excitation u_d'!C$7</f>
        <v>4.5</v>
      </c>
      <c r="F470" s="100">
        <f>'Quark excitation B'!C12</f>
        <v>15.263608268363702</v>
      </c>
      <c r="G470" s="30">
        <f>'Quark excitation B'!C11</f>
        <v>15.096941601697036</v>
      </c>
      <c r="H470" s="32">
        <f>Configs!I$35</f>
        <v>2</v>
      </c>
      <c r="I470" s="20">
        <v>0.5</v>
      </c>
      <c r="J470" s="35">
        <f t="shared" si="22"/>
        <v>20998.280267271013</v>
      </c>
      <c r="K470" s="23">
        <v>21039</v>
      </c>
      <c r="L470" s="79"/>
    </row>
    <row r="471" spans="2:12">
      <c r="B471" s="46" t="s">
        <v>454</v>
      </c>
      <c r="C471" s="18">
        <f>'Quark excitation u_d'!C$7</f>
        <v>4.5</v>
      </c>
      <c r="D471" s="18">
        <f>'Quark excitation u_d'!C$7</f>
        <v>4.5</v>
      </c>
      <c r="E471" s="18">
        <f>'Quark excitation u_d'!C$7</f>
        <v>4.5</v>
      </c>
      <c r="F471" s="100">
        <f>'Quark excitation B'!C12</f>
        <v>15.263608268363702</v>
      </c>
      <c r="G471" s="30">
        <f>'Quark excitation B'!C12</f>
        <v>15.263608268363702</v>
      </c>
      <c r="H471" s="32">
        <f>Configs!I$35</f>
        <v>2</v>
      </c>
      <c r="I471" s="20">
        <v>0.5</v>
      </c>
      <c r="J471" s="35">
        <f t="shared" si="22"/>
        <v>21230.096317846786</v>
      </c>
      <c r="K471" s="23">
        <v>21248</v>
      </c>
      <c r="L471" s="79"/>
    </row>
    <row r="472" spans="2:12">
      <c r="B472" s="46" t="s">
        <v>455</v>
      </c>
      <c r="C472" s="18">
        <f>'Quark excitation u_d'!C$7</f>
        <v>4.5</v>
      </c>
      <c r="D472" s="18">
        <f>'Quark excitation u_d'!C$7</f>
        <v>4.5</v>
      </c>
      <c r="E472" s="18">
        <f>'Quark excitation u_d'!C$7</f>
        <v>4.5</v>
      </c>
      <c r="F472" s="100">
        <f>'Quark excitation B'!C13</f>
        <v>15.430274935030369</v>
      </c>
      <c r="G472" s="30">
        <f>'Quark excitation B'!C12</f>
        <v>15.263608268363702</v>
      </c>
      <c r="H472" s="32">
        <f>Configs!I$35</f>
        <v>2</v>
      </c>
      <c r="I472" s="20">
        <v>0.5</v>
      </c>
      <c r="J472" s="35">
        <f t="shared" si="22"/>
        <v>21461.91236842256</v>
      </c>
      <c r="K472" s="23">
        <v>21561</v>
      </c>
      <c r="L472" s="79"/>
    </row>
    <row r="473" spans="2:12">
      <c r="B473" s="46"/>
      <c r="C473" s="18">
        <f>'Quark excitation u_d'!C$7</f>
        <v>4.5</v>
      </c>
      <c r="D473" s="18">
        <f>'Quark excitation u_d'!C$7</f>
        <v>4.5</v>
      </c>
      <c r="E473" s="18">
        <f>'Quark excitation u_d'!C$7</f>
        <v>4.5</v>
      </c>
      <c r="F473" s="100">
        <f>'Quark excitation B'!C13</f>
        <v>15.430274935030369</v>
      </c>
      <c r="G473" s="30">
        <f>'Quark excitation B'!C13</f>
        <v>15.430274935030369</v>
      </c>
      <c r="H473" s="32">
        <f>Configs!I$35</f>
        <v>2</v>
      </c>
      <c r="I473" s="20">
        <v>0.5</v>
      </c>
      <c r="J473" s="35">
        <f t="shared" si="22"/>
        <v>21696.259668998333</v>
      </c>
      <c r="K473" s="23"/>
      <c r="L473" s="79"/>
    </row>
    <row r="474" spans="2:12">
      <c r="B474" s="46"/>
      <c r="C474" s="18">
        <f>'Quark excitation u_d'!C$7</f>
        <v>4.5</v>
      </c>
      <c r="D474" s="18">
        <f>'Quark excitation u_d'!C$7</f>
        <v>4.5</v>
      </c>
      <c r="E474" s="18">
        <f>'Quark excitation u_d'!C$7</f>
        <v>4.5</v>
      </c>
      <c r="F474" s="100">
        <f>'Quark excitation B'!C14</f>
        <v>15.596941601697036</v>
      </c>
      <c r="G474" s="30">
        <f>'Quark excitation B'!C13</f>
        <v>15.430274935030369</v>
      </c>
      <c r="H474" s="32">
        <f>Configs!I$35</f>
        <v>2</v>
      </c>
      <c r="I474" s="20">
        <v>0.5</v>
      </c>
      <c r="J474" s="35">
        <f t="shared" si="22"/>
        <v>21930.60696957411</v>
      </c>
      <c r="K474" s="23"/>
      <c r="L474" s="79"/>
    </row>
    <row r="475" spans="2:12">
      <c r="B475" s="46"/>
      <c r="C475" s="18">
        <f>'Quark excitation u_d'!C$7</f>
        <v>4.5</v>
      </c>
      <c r="D475" s="18">
        <f>'Quark excitation u_d'!C$7</f>
        <v>4.5</v>
      </c>
      <c r="E475" s="18">
        <f>'Quark excitation u_d'!C$7</f>
        <v>4.5</v>
      </c>
      <c r="F475" s="100">
        <f>'Quark excitation B'!C14</f>
        <v>15.596941601697036</v>
      </c>
      <c r="G475" s="30">
        <f>'Quark excitation B'!C14</f>
        <v>15.596941601697036</v>
      </c>
      <c r="H475" s="32">
        <f>Configs!I$35</f>
        <v>2</v>
      </c>
      <c r="I475" s="20">
        <v>0.5</v>
      </c>
      <c r="J475" s="35">
        <f t="shared" si="22"/>
        <v>22167.485520149887</v>
      </c>
      <c r="K475" s="23"/>
      <c r="L475" s="79"/>
    </row>
    <row r="476" spans="2:12">
      <c r="B476" s="46"/>
      <c r="C476" s="18">
        <f>'Quark excitation u_d'!C$7</f>
        <v>4.5</v>
      </c>
      <c r="D476" s="18">
        <f>'Quark excitation u_d'!C$7</f>
        <v>4.5</v>
      </c>
      <c r="E476" s="18">
        <f>'Quark excitation u_d'!C$7</f>
        <v>4.5</v>
      </c>
      <c r="F476" s="100">
        <f>'Quark excitation B'!C15</f>
        <v>15.763608268363702</v>
      </c>
      <c r="G476" s="30">
        <f>'Quark excitation B'!C14</f>
        <v>15.596941601697036</v>
      </c>
      <c r="H476" s="32">
        <f>Configs!I$35</f>
        <v>2</v>
      </c>
      <c r="I476" s="20">
        <v>0.5</v>
      </c>
      <c r="J476" s="35">
        <f t="shared" si="22"/>
        <v>22404.364070725656</v>
      </c>
      <c r="K476" s="23"/>
      <c r="L476" s="79"/>
    </row>
    <row r="477" spans="2:12">
      <c r="B477" s="46"/>
      <c r="C477" s="18">
        <f>'Quark excitation u_d'!C$7</f>
        <v>4.5</v>
      </c>
      <c r="D477" s="18">
        <f>'Quark excitation u_d'!C$7</f>
        <v>4.5</v>
      </c>
      <c r="E477" s="18">
        <f>'Quark excitation u_d'!C$7</f>
        <v>4.5</v>
      </c>
      <c r="F477" s="100">
        <f>'Quark excitation B'!C15</f>
        <v>15.763608268363702</v>
      </c>
      <c r="G477" s="30">
        <f>'Quark excitation B'!C15</f>
        <v>15.763608268363702</v>
      </c>
      <c r="H477" s="32">
        <f>Configs!I$35</f>
        <v>2</v>
      </c>
      <c r="I477" s="20">
        <v>0.5</v>
      </c>
      <c r="J477" s="35">
        <f t="shared" si="22"/>
        <v>22643.77387130143</v>
      </c>
      <c r="K477" s="23"/>
      <c r="L477" s="45"/>
    </row>
    <row r="478" spans="2:12">
      <c r="B478" s="46"/>
      <c r="C478" s="18">
        <f>'Quark excitation u_d'!C$7</f>
        <v>4.5</v>
      </c>
      <c r="D478" s="18">
        <f>'Quark excitation u_d'!C$7</f>
        <v>4.5</v>
      </c>
      <c r="E478" s="18">
        <f>'Quark excitation u_d'!C$7</f>
        <v>4.5</v>
      </c>
      <c r="F478" s="100">
        <f>'Quark excitation B'!C16</f>
        <v>15.930274935030369</v>
      </c>
      <c r="G478" s="30">
        <f>'Quark excitation B'!C15</f>
        <v>15.763608268363702</v>
      </c>
      <c r="H478" s="32">
        <f>Configs!I$35</f>
        <v>2</v>
      </c>
      <c r="I478" s="20">
        <v>0.5</v>
      </c>
      <c r="J478" s="35">
        <f t="shared" si="22"/>
        <v>22883.183671877203</v>
      </c>
      <c r="K478" s="23"/>
      <c r="L478" s="45"/>
    </row>
    <row r="479" spans="2:12">
      <c r="B479" s="46"/>
      <c r="C479" s="18">
        <f>'Quark excitation u_d'!C$7</f>
        <v>4.5</v>
      </c>
      <c r="D479" s="18">
        <f>'Quark excitation u_d'!C$7</f>
        <v>4.5</v>
      </c>
      <c r="E479" s="18">
        <f>'Quark excitation u_d'!C$7</f>
        <v>4.5</v>
      </c>
      <c r="F479" s="100">
        <f>'Quark excitation B'!C16</f>
        <v>15.930274935030369</v>
      </c>
      <c r="G479" s="30">
        <f>'Quark excitation B'!C16</f>
        <v>15.930274935030369</v>
      </c>
      <c r="H479" s="32">
        <f>Configs!I$35</f>
        <v>2</v>
      </c>
      <c r="I479" s="20">
        <v>0.5</v>
      </c>
      <c r="J479" s="35">
        <f t="shared" si="22"/>
        <v>23125.124722452976</v>
      </c>
      <c r="K479" s="23"/>
      <c r="L479" s="45"/>
    </row>
    <row r="480" spans="2:12">
      <c r="B480" s="46"/>
      <c r="C480" s="18">
        <f>'Quark excitation u_d'!C$7</f>
        <v>4.5</v>
      </c>
      <c r="D480" s="18">
        <f>'Quark excitation u_d'!C$7</f>
        <v>4.5</v>
      </c>
      <c r="E480" s="18">
        <f>'Quark excitation u_d'!C$7</f>
        <v>4.5</v>
      </c>
      <c r="F480" s="100">
        <f>'Quark excitation B'!C17</f>
        <v>16.263608268363704</v>
      </c>
      <c r="G480" s="30">
        <f>'Quark excitation B'!C16</f>
        <v>15.930274935030369</v>
      </c>
      <c r="H480" s="32">
        <f>Configs!I$35</f>
        <v>2</v>
      </c>
      <c r="I480" s="20">
        <v>0.5</v>
      </c>
      <c r="J480" s="35">
        <f t="shared" si="22"/>
        <v>23609.006823604526</v>
      </c>
      <c r="K480" s="23"/>
      <c r="L480" s="45"/>
    </row>
    <row r="481" spans="2:12">
      <c r="B481" s="46"/>
      <c r="C481" s="18">
        <f>'Quark excitation u_d'!C$7</f>
        <v>4.5</v>
      </c>
      <c r="D481" s="18">
        <f>'Quark excitation u_d'!C$7</f>
        <v>4.5</v>
      </c>
      <c r="E481" s="18">
        <f>'Quark excitation u_d'!C$7</f>
        <v>4.5</v>
      </c>
      <c r="F481" s="100">
        <f>'Quark excitation B'!C17</f>
        <v>16.263608268363704</v>
      </c>
      <c r="G481" s="30">
        <f>'Quark excitation B'!C17</f>
        <v>16.263608268363704</v>
      </c>
      <c r="H481" s="32">
        <f>Configs!I$35</f>
        <v>2</v>
      </c>
      <c r="I481" s="20">
        <v>0.5</v>
      </c>
      <c r="J481" s="35">
        <f t="shared" si="22"/>
        <v>24103.01392475608</v>
      </c>
      <c r="K481" s="23"/>
      <c r="L481" s="45"/>
    </row>
    <row r="482" spans="2:12">
      <c r="B482" s="126" t="s">
        <v>555</v>
      </c>
      <c r="C482" s="127"/>
      <c r="D482" s="127"/>
      <c r="E482" s="127"/>
      <c r="F482" s="127"/>
      <c r="G482" s="127"/>
      <c r="H482" s="127"/>
      <c r="I482" s="127"/>
      <c r="J482" s="127"/>
      <c r="K482" s="127"/>
      <c r="L482" s="128"/>
    </row>
    <row r="483" spans="2:12">
      <c r="B483" s="85"/>
      <c r="C483" s="18">
        <f>'Quark excitation u_d'!C$7</f>
        <v>4.5</v>
      </c>
      <c r="D483" s="18">
        <f>'Quark excitation u_d'!C$7</f>
        <v>4.5</v>
      </c>
      <c r="E483" s="18">
        <f>'Quark excitation u_d'!C$7</f>
        <v>4.5</v>
      </c>
      <c r="F483" s="95">
        <f>'Quark excitation u_d'!C$7</f>
        <v>4.5</v>
      </c>
      <c r="G483" s="30">
        <f>'Quark excitation B'!C21</f>
        <v>25</v>
      </c>
      <c r="H483" s="32">
        <f>Configs!I$35</f>
        <v>2</v>
      </c>
      <c r="I483" s="20">
        <v>0.5</v>
      </c>
      <c r="J483" s="35">
        <f t="shared" ref="J483:J525" si="23">C483*D483*E483*F483*G483*H483*I483</f>
        <v>10251.5625</v>
      </c>
      <c r="K483" s="35"/>
      <c r="L483" s="86"/>
    </row>
    <row r="484" spans="2:12">
      <c r="B484" s="46"/>
      <c r="C484" s="18">
        <f>'Quark excitation u_d'!C$7</f>
        <v>4.5</v>
      </c>
      <c r="D484" s="18">
        <f>'Quark excitation u_d'!C$7</f>
        <v>4.5</v>
      </c>
      <c r="E484" s="18">
        <f>'Quark excitation u_d'!C$7</f>
        <v>4.5</v>
      </c>
      <c r="F484" s="95">
        <f>'Quark excitation u_d'!C$7</f>
        <v>4.5</v>
      </c>
      <c r="G484" s="30">
        <f>'Quark excitation B'!C22</f>
        <v>25.333333333333332</v>
      </c>
      <c r="H484" s="32">
        <f>Configs!I$35</f>
        <v>2</v>
      </c>
      <c r="I484" s="20">
        <v>0.5</v>
      </c>
      <c r="J484" s="35">
        <f t="shared" si="23"/>
        <v>10388.25</v>
      </c>
      <c r="K484" s="35"/>
      <c r="L484" s="78"/>
    </row>
    <row r="485" spans="2:12">
      <c r="B485" s="46"/>
      <c r="C485" s="18">
        <f>'Quark excitation u_d'!C$7</f>
        <v>4.5</v>
      </c>
      <c r="D485" s="18">
        <f>'Quark excitation u_d'!C$7</f>
        <v>4.5</v>
      </c>
      <c r="E485" s="18">
        <f>'Quark excitation u_d'!C$7</f>
        <v>4.5</v>
      </c>
      <c r="F485" s="95">
        <f>'Quark excitation u_d'!C$7</f>
        <v>4.5</v>
      </c>
      <c r="G485" s="30">
        <f>'Quark excitation B'!C23</f>
        <v>25.5</v>
      </c>
      <c r="H485" s="32">
        <f>Configs!I$35</f>
        <v>2</v>
      </c>
      <c r="I485" s="20">
        <v>0.5</v>
      </c>
      <c r="J485" s="35">
        <f t="shared" si="23"/>
        <v>10456.59375</v>
      </c>
      <c r="K485" s="35"/>
      <c r="L485" s="78"/>
    </row>
    <row r="486" spans="2:12">
      <c r="B486" s="46"/>
      <c r="C486" s="18">
        <f>'Quark excitation u_d'!C$7</f>
        <v>4.5</v>
      </c>
      <c r="D486" s="18">
        <f>'Quark excitation u_d'!C$7</f>
        <v>4.5</v>
      </c>
      <c r="E486" s="18">
        <f>'Quark excitation u_d'!C$7</f>
        <v>4.5</v>
      </c>
      <c r="F486" s="95">
        <f>'Quark excitation u_d'!C$7</f>
        <v>4.5</v>
      </c>
      <c r="G486" s="30">
        <f>'Quark excitation B'!C24</f>
        <v>25.666666666666668</v>
      </c>
      <c r="H486" s="32">
        <f>Configs!I$35</f>
        <v>2</v>
      </c>
      <c r="I486" s="20">
        <v>0.5</v>
      </c>
      <c r="J486" s="35">
        <f t="shared" si="23"/>
        <v>10524.9375</v>
      </c>
      <c r="K486" s="35"/>
      <c r="L486" s="78"/>
    </row>
    <row r="487" spans="2:12">
      <c r="B487" s="46"/>
      <c r="C487" s="18">
        <f>'Quark excitation u_d'!C$7</f>
        <v>4.5</v>
      </c>
      <c r="D487" s="18">
        <f>'Quark excitation u_d'!C$7</f>
        <v>4.5</v>
      </c>
      <c r="E487" s="18">
        <f>'Quark excitation u_d'!C$7</f>
        <v>4.5</v>
      </c>
      <c r="F487" s="95">
        <f>'Quark excitation u_d'!C$7</f>
        <v>4.5</v>
      </c>
      <c r="G487" s="30">
        <f>'Quark excitation B'!C25</f>
        <v>25.833333333333332</v>
      </c>
      <c r="H487" s="32">
        <f>Configs!I$35</f>
        <v>2</v>
      </c>
      <c r="I487" s="20">
        <v>0.5</v>
      </c>
      <c r="J487" s="35">
        <f t="shared" si="23"/>
        <v>10593.28125</v>
      </c>
      <c r="K487" s="23"/>
      <c r="L487" s="79"/>
    </row>
    <row r="488" spans="2:12">
      <c r="B488" s="46"/>
      <c r="C488" s="18">
        <f>'Quark excitation u_d'!C$7</f>
        <v>4.5</v>
      </c>
      <c r="D488" s="18">
        <f>'Quark excitation u_d'!C$7</f>
        <v>4.5</v>
      </c>
      <c r="E488" s="18">
        <f>'Quark excitation u_d'!C$7</f>
        <v>4.5</v>
      </c>
      <c r="F488" s="95">
        <f>'Quark excitation u_d'!C$7</f>
        <v>4.5</v>
      </c>
      <c r="G488" s="30">
        <f>'Quark excitation B'!C26</f>
        <v>26</v>
      </c>
      <c r="H488" s="32">
        <f>Configs!I$35</f>
        <v>2</v>
      </c>
      <c r="I488" s="20">
        <v>0.5</v>
      </c>
      <c r="J488" s="35">
        <f t="shared" si="23"/>
        <v>10661.625</v>
      </c>
      <c r="K488" s="23"/>
      <c r="L488" s="79"/>
    </row>
    <row r="489" spans="2:12">
      <c r="B489" s="46"/>
      <c r="C489" s="18">
        <f>'Quark excitation u_d'!C$7</f>
        <v>4.5</v>
      </c>
      <c r="D489" s="18">
        <f>'Quark excitation u_d'!C$7</f>
        <v>4.5</v>
      </c>
      <c r="E489" s="18">
        <f>'Quark excitation u_d'!C$7</f>
        <v>4.5</v>
      </c>
      <c r="F489" s="95">
        <f>'Quark excitation u_d'!C$7</f>
        <v>4.5</v>
      </c>
      <c r="G489" s="30">
        <f>'Quark excitation B'!C27</f>
        <v>26.166666666666668</v>
      </c>
      <c r="H489" s="32">
        <f>Configs!I$35</f>
        <v>2</v>
      </c>
      <c r="I489" s="20">
        <v>0.5</v>
      </c>
      <c r="J489" s="35">
        <f t="shared" si="23"/>
        <v>10729.96875</v>
      </c>
      <c r="K489" s="23"/>
      <c r="L489" s="79"/>
    </row>
    <row r="490" spans="2:12">
      <c r="B490" s="46"/>
      <c r="C490" s="18">
        <f>'Quark excitation u_d'!C$7</f>
        <v>4.5</v>
      </c>
      <c r="D490" s="18">
        <f>'Quark excitation u_d'!C$7</f>
        <v>4.5</v>
      </c>
      <c r="E490" s="18">
        <f>'Quark excitation u_d'!C$7</f>
        <v>4.5</v>
      </c>
      <c r="F490" s="18">
        <f>'Quark excitation u_d'!C$7</f>
        <v>4.5</v>
      </c>
      <c r="G490" s="30">
        <f>'Quark excitation B'!C28</f>
        <v>26.333333333333332</v>
      </c>
      <c r="H490" s="32">
        <f>Configs!I$35</f>
        <v>2</v>
      </c>
      <c r="I490" s="20">
        <v>0.5</v>
      </c>
      <c r="J490" s="35">
        <f t="shared" si="23"/>
        <v>10798.3125</v>
      </c>
      <c r="K490" s="23"/>
      <c r="L490" s="79"/>
    </row>
    <row r="491" spans="2:12">
      <c r="B491" s="46"/>
      <c r="C491" s="18">
        <f>'Quark excitation u_d'!C$7</f>
        <v>4.5</v>
      </c>
      <c r="D491" s="18">
        <f>'Quark excitation u_d'!C$7</f>
        <v>4.5</v>
      </c>
      <c r="E491" s="18">
        <f>'Quark excitation u_d'!C$7</f>
        <v>4.5</v>
      </c>
      <c r="F491" s="18">
        <f>'Quark excitation u_d'!C$7</f>
        <v>4.5</v>
      </c>
      <c r="G491" s="30">
        <f>'Quark excitation B'!C29</f>
        <v>26.5</v>
      </c>
      <c r="H491" s="32">
        <f>Configs!I$35</f>
        <v>2</v>
      </c>
      <c r="I491" s="20">
        <v>0.5</v>
      </c>
      <c r="J491" s="35">
        <f t="shared" si="23"/>
        <v>10866.65625</v>
      </c>
      <c r="K491" s="23"/>
      <c r="L491" s="45"/>
    </row>
    <row r="492" spans="2:12">
      <c r="B492" s="46"/>
      <c r="C492" s="18">
        <f>'Quark excitation u_d'!C$7</f>
        <v>4.5</v>
      </c>
      <c r="D492" s="18">
        <f>'Quark excitation u_d'!C$7</f>
        <v>4.5</v>
      </c>
      <c r="E492" s="18">
        <f>'Quark excitation u_d'!C$7</f>
        <v>4.5</v>
      </c>
      <c r="F492" s="18">
        <f>'Quark excitation u_d'!C$7</f>
        <v>4.5</v>
      </c>
      <c r="G492" s="30">
        <f>'Quark excitation B'!C30</f>
        <v>26.666666666666668</v>
      </c>
      <c r="H492" s="32">
        <f>Configs!I$35</f>
        <v>2</v>
      </c>
      <c r="I492" s="20">
        <v>0.5</v>
      </c>
      <c r="J492" s="35">
        <f t="shared" si="23"/>
        <v>10935</v>
      </c>
      <c r="K492" s="23"/>
      <c r="L492" s="45"/>
    </row>
    <row r="493" spans="2:12">
      <c r="B493" s="46" t="s">
        <v>513</v>
      </c>
      <c r="C493" s="18">
        <f>'Quark excitation u_d'!C$7</f>
        <v>4.5</v>
      </c>
      <c r="D493" s="18">
        <f>'Quark excitation u_d'!C$7</f>
        <v>4.5</v>
      </c>
      <c r="E493" s="18">
        <f>'Quark excitation u_d'!C$7</f>
        <v>4.5</v>
      </c>
      <c r="F493" s="18">
        <f>'Quark excitation u_d'!C$7</f>
        <v>4.5</v>
      </c>
      <c r="G493" s="30">
        <f>'Quark excitation B'!C31</f>
        <v>26.833333333333332</v>
      </c>
      <c r="H493" s="32">
        <f>Configs!I$35</f>
        <v>2</v>
      </c>
      <c r="I493" s="20">
        <v>0.5</v>
      </c>
      <c r="J493" s="35">
        <f t="shared" si="23"/>
        <v>11003.34375</v>
      </c>
      <c r="K493" s="23">
        <v>10994</v>
      </c>
      <c r="L493" s="45"/>
    </row>
    <row r="494" spans="2:12">
      <c r="B494" s="46"/>
      <c r="C494" s="18">
        <f>'Quark excitation u_d'!C$7</f>
        <v>4.5</v>
      </c>
      <c r="D494" s="18">
        <f>'Quark excitation u_d'!C$7</f>
        <v>4.5</v>
      </c>
      <c r="E494" s="18">
        <f>'Quark excitation u_d'!C$7</f>
        <v>4.5</v>
      </c>
      <c r="F494" s="18">
        <f>'Quark excitation u_d'!C$7</f>
        <v>4.5</v>
      </c>
      <c r="G494" s="30">
        <f>'Quark excitation B'!C35</f>
        <v>26.5625</v>
      </c>
      <c r="H494" s="32">
        <f>Configs!I$35</f>
        <v>2</v>
      </c>
      <c r="I494" s="20">
        <v>0.5</v>
      </c>
      <c r="J494" s="35">
        <f t="shared" si="23"/>
        <v>10892.28515625</v>
      </c>
      <c r="K494" s="23"/>
      <c r="L494" s="45"/>
    </row>
    <row r="495" spans="2:12">
      <c r="B495" s="46"/>
      <c r="C495" s="18">
        <f>'Quark excitation u_d'!C$7</f>
        <v>4.5</v>
      </c>
      <c r="D495" s="18">
        <f>'Quark excitation u_d'!C$7</f>
        <v>4.5</v>
      </c>
      <c r="E495" s="18">
        <f>'Quark excitation u_d'!C$7</f>
        <v>4.5</v>
      </c>
      <c r="F495" s="18">
        <f>'Quark excitation u_d'!C$7</f>
        <v>4.5</v>
      </c>
      <c r="G495" s="30">
        <f>'Quark excitation B'!C36</f>
        <v>26.895833333333332</v>
      </c>
      <c r="H495" s="32">
        <f>Configs!I$35</f>
        <v>2</v>
      </c>
      <c r="I495" s="20">
        <v>0.5</v>
      </c>
      <c r="J495" s="35">
        <f t="shared" si="23"/>
        <v>11028.97265625</v>
      </c>
      <c r="K495" s="23"/>
      <c r="L495" s="45"/>
    </row>
    <row r="496" spans="2:12">
      <c r="B496" s="46"/>
      <c r="C496" s="18">
        <f>'Quark excitation u_d'!C$7</f>
        <v>4.5</v>
      </c>
      <c r="D496" s="18">
        <f>'Quark excitation u_d'!C$7</f>
        <v>4.5</v>
      </c>
      <c r="E496" s="18">
        <f>'Quark excitation u_d'!C$7</f>
        <v>4.5</v>
      </c>
      <c r="F496" s="18">
        <f>'Quark excitation u_d'!C$7</f>
        <v>4.5</v>
      </c>
      <c r="G496" s="30">
        <f>'Quark excitation B'!C37</f>
        <v>27.0625</v>
      </c>
      <c r="H496" s="32">
        <f>Configs!I$35</f>
        <v>2</v>
      </c>
      <c r="I496" s="20">
        <v>0.5</v>
      </c>
      <c r="J496" s="35">
        <f t="shared" si="23"/>
        <v>11097.31640625</v>
      </c>
      <c r="K496" s="23"/>
      <c r="L496" s="45"/>
    </row>
    <row r="497" spans="2:12">
      <c r="B497" s="46"/>
      <c r="C497" s="18">
        <f>'Quark excitation u_d'!C$7</f>
        <v>4.5</v>
      </c>
      <c r="D497" s="18">
        <f>'Quark excitation u_d'!C$7</f>
        <v>4.5</v>
      </c>
      <c r="E497" s="18">
        <f>'Quark excitation u_d'!C$7</f>
        <v>4.5</v>
      </c>
      <c r="F497" s="18">
        <f>'Quark excitation u_d'!C$7</f>
        <v>4.5</v>
      </c>
      <c r="G497" s="30">
        <f>'Quark excitation B'!C38</f>
        <v>27.229166666666668</v>
      </c>
      <c r="H497" s="32">
        <f>Configs!I$35</f>
        <v>2</v>
      </c>
      <c r="I497" s="20">
        <v>0.5</v>
      </c>
      <c r="J497" s="35">
        <f t="shared" si="23"/>
        <v>11165.66015625</v>
      </c>
      <c r="K497" s="23"/>
      <c r="L497" s="45"/>
    </row>
    <row r="498" spans="2:12">
      <c r="B498" s="46"/>
      <c r="C498" s="18">
        <f>'Quark excitation u_d'!C$7</f>
        <v>4.5</v>
      </c>
      <c r="D498" s="18">
        <f>'Quark excitation u_d'!C$7</f>
        <v>4.5</v>
      </c>
      <c r="E498" s="18">
        <f>'Quark excitation u_d'!C$7</f>
        <v>4.5</v>
      </c>
      <c r="F498" s="18">
        <f>'Quark excitation u_d'!C$7</f>
        <v>4.5</v>
      </c>
      <c r="G498" s="30">
        <f>'Quark excitation B'!C39</f>
        <v>27.395833333333332</v>
      </c>
      <c r="H498" s="32">
        <f>Configs!I$35</f>
        <v>2</v>
      </c>
      <c r="I498" s="20">
        <v>0.5</v>
      </c>
      <c r="J498" s="35">
        <f t="shared" si="23"/>
        <v>11234.00390625</v>
      </c>
      <c r="K498" s="23"/>
      <c r="L498" s="45"/>
    </row>
    <row r="499" spans="2:12">
      <c r="B499" s="77" t="s">
        <v>464</v>
      </c>
      <c r="C499" s="18">
        <f>'Quark excitation u_d'!C$7</f>
        <v>4.5</v>
      </c>
      <c r="D499" s="18">
        <f>'Quark excitation u_d'!C$7</f>
        <v>4.5</v>
      </c>
      <c r="E499" s="18">
        <f>'Quark excitation u_d'!C$7</f>
        <v>4.5</v>
      </c>
      <c r="F499" s="18">
        <f>'Quark excitation u_d'!C$7</f>
        <v>4.5</v>
      </c>
      <c r="G499" s="30">
        <f>'Quark excitation B'!C40</f>
        <v>27.5625</v>
      </c>
      <c r="H499" s="32">
        <f>Configs!I$35</f>
        <v>2</v>
      </c>
      <c r="I499" s="20">
        <v>0.5</v>
      </c>
      <c r="J499" s="35">
        <f t="shared" si="23"/>
        <v>11302.34765625</v>
      </c>
      <c r="K499" s="23">
        <v>11342</v>
      </c>
      <c r="L499" s="45" t="s">
        <v>557</v>
      </c>
    </row>
    <row r="500" spans="2:12">
      <c r="B500" s="46" t="s">
        <v>463</v>
      </c>
      <c r="C500" s="18">
        <f>'Quark excitation u_d'!C$7</f>
        <v>4.5</v>
      </c>
      <c r="D500" s="18">
        <f>'Quark excitation u_d'!C$7</f>
        <v>4.5</v>
      </c>
      <c r="E500" s="18">
        <f>'Quark excitation u_d'!C$7</f>
        <v>4.5</v>
      </c>
      <c r="F500" s="18">
        <f>'Quark excitation u_d'!C$7</f>
        <v>4.5</v>
      </c>
      <c r="G500" s="30">
        <f>'Quark excitation B'!C41</f>
        <v>27.729166666666668</v>
      </c>
      <c r="H500" s="32">
        <f>Configs!I$35</f>
        <v>2</v>
      </c>
      <c r="I500" s="20">
        <v>0.5</v>
      </c>
      <c r="J500" s="35">
        <f t="shared" si="23"/>
        <v>11370.69140625</v>
      </c>
      <c r="K500" s="23">
        <v>11370</v>
      </c>
      <c r="L500" s="45"/>
    </row>
    <row r="501" spans="2:12">
      <c r="B501" s="46"/>
      <c r="C501" s="18">
        <f>'Quark excitation u_d'!C$7</f>
        <v>4.5</v>
      </c>
      <c r="D501" s="18">
        <f>'Quark excitation u_d'!C$7</f>
        <v>4.5</v>
      </c>
      <c r="E501" s="18">
        <f>'Quark excitation u_d'!C$7</f>
        <v>4.5</v>
      </c>
      <c r="F501" s="18">
        <f>'Quark excitation u_d'!C$7</f>
        <v>4.5</v>
      </c>
      <c r="G501" s="30">
        <f>'Quark excitation B'!C42</f>
        <v>27.895833333333332</v>
      </c>
      <c r="H501" s="32">
        <f>Configs!I$35</f>
        <v>2</v>
      </c>
      <c r="I501" s="20">
        <v>0.5</v>
      </c>
      <c r="J501" s="35">
        <f t="shared" si="23"/>
        <v>11439.03515625</v>
      </c>
      <c r="K501" s="23"/>
      <c r="L501" s="45"/>
    </row>
    <row r="502" spans="2:12">
      <c r="B502" s="46"/>
      <c r="C502" s="18">
        <f>'Quark excitation u_d'!C$7</f>
        <v>4.5</v>
      </c>
      <c r="D502" s="18">
        <f>'Quark excitation u_d'!C$7</f>
        <v>4.5</v>
      </c>
      <c r="E502" s="18">
        <f>'Quark excitation u_d'!C$7</f>
        <v>4.5</v>
      </c>
      <c r="F502" s="18">
        <f>'Quark excitation u_d'!C$7</f>
        <v>4.5</v>
      </c>
      <c r="G502" s="30">
        <f>'Quark excitation B'!C43</f>
        <v>28.0625</v>
      </c>
      <c r="H502" s="32">
        <f>Configs!I$35</f>
        <v>2</v>
      </c>
      <c r="I502" s="20">
        <v>0.5</v>
      </c>
      <c r="J502" s="35">
        <f t="shared" si="23"/>
        <v>11507.37890625</v>
      </c>
      <c r="K502" s="23"/>
      <c r="L502" s="45"/>
    </row>
    <row r="503" spans="2:12">
      <c r="B503" s="77" t="s">
        <v>514</v>
      </c>
      <c r="C503" s="18">
        <f>'Quark excitation u_d'!C$7</f>
        <v>4.5</v>
      </c>
      <c r="D503" s="18">
        <f>'Quark excitation u_d'!C$7</f>
        <v>4.5</v>
      </c>
      <c r="E503" s="18">
        <f>'Quark excitation u_d'!C$7</f>
        <v>4.5</v>
      </c>
      <c r="F503" s="18">
        <f>'Quark excitation u_d'!C$7</f>
        <v>4.5</v>
      </c>
      <c r="G503" s="30">
        <f>'Quark excitation B'!C44</f>
        <v>28.229166666666668</v>
      </c>
      <c r="H503" s="32">
        <f>Configs!I$35</f>
        <v>2</v>
      </c>
      <c r="I503" s="20">
        <v>0.5</v>
      </c>
      <c r="J503" s="35">
        <f t="shared" si="23"/>
        <v>11575.72265625</v>
      </c>
      <c r="K503" s="23">
        <v>11581</v>
      </c>
      <c r="L503" s="45"/>
    </row>
    <row r="504" spans="2:12">
      <c r="B504" s="77" t="s">
        <v>516</v>
      </c>
      <c r="C504" s="18">
        <f>'Quark excitation u_d'!C$7</f>
        <v>4.5</v>
      </c>
      <c r="D504" s="18">
        <f>'Quark excitation u_d'!C$7</f>
        <v>4.5</v>
      </c>
      <c r="E504" s="18">
        <f>'Quark excitation u_d'!C$7</f>
        <v>4.5</v>
      </c>
      <c r="F504" s="18">
        <f>'Quark excitation u_d'!C$7</f>
        <v>4.5</v>
      </c>
      <c r="G504" s="30">
        <f>'Quark excitation B'!C45</f>
        <v>28.395833333333332</v>
      </c>
      <c r="H504" s="32">
        <f>Configs!I$35</f>
        <v>2</v>
      </c>
      <c r="I504" s="20">
        <v>0.5</v>
      </c>
      <c r="J504" s="35">
        <f t="shared" si="23"/>
        <v>11644.06640625</v>
      </c>
      <c r="K504" s="23">
        <v>11651</v>
      </c>
      <c r="L504" s="45" t="s">
        <v>557</v>
      </c>
    </row>
    <row r="505" spans="2:12">
      <c r="B505" s="46"/>
      <c r="C505" s="18">
        <f>'Quark excitation u_d'!C$7</f>
        <v>4.5</v>
      </c>
      <c r="D505" s="18">
        <f>'Quark excitation u_d'!C$7</f>
        <v>4.5</v>
      </c>
      <c r="E505" s="18">
        <f>'Quark excitation u_d'!C$7</f>
        <v>4.5</v>
      </c>
      <c r="F505" s="18">
        <f>'Quark excitation u_d'!C$7</f>
        <v>4.5</v>
      </c>
      <c r="G505" s="30">
        <f>'Quark excitation B'!C49</f>
        <v>28.125</v>
      </c>
      <c r="H505" s="32">
        <f>Configs!I$35</f>
        <v>2</v>
      </c>
      <c r="I505" s="20">
        <v>0.5</v>
      </c>
      <c r="J505" s="35">
        <f t="shared" si="23"/>
        <v>11533.0078125</v>
      </c>
      <c r="K505" s="23"/>
      <c r="L505" s="45"/>
    </row>
    <row r="506" spans="2:12">
      <c r="B506" s="46" t="s">
        <v>517</v>
      </c>
      <c r="C506" s="18">
        <f>'Quark excitation u_d'!C$7</f>
        <v>4.5</v>
      </c>
      <c r="D506" s="18">
        <f>'Quark excitation u_d'!C$7</f>
        <v>4.5</v>
      </c>
      <c r="E506" s="18">
        <f>'Quark excitation u_d'!C$7</f>
        <v>4.5</v>
      </c>
      <c r="F506" s="18">
        <f>'Quark excitation u_d'!C$7</f>
        <v>4.5</v>
      </c>
      <c r="G506" s="30">
        <f>'Quark excitation B'!C50</f>
        <v>28.458333333333332</v>
      </c>
      <c r="H506" s="32">
        <f>Configs!I$35</f>
        <v>2</v>
      </c>
      <c r="I506" s="20">
        <v>0.5</v>
      </c>
      <c r="J506" s="35">
        <f t="shared" si="23"/>
        <v>11669.6953125</v>
      </c>
      <c r="K506" s="23">
        <v>11651</v>
      </c>
      <c r="L506" s="45"/>
    </row>
    <row r="507" spans="2:12">
      <c r="B507" s="46"/>
      <c r="C507" s="18">
        <f>'Quark excitation u_d'!C$7</f>
        <v>4.5</v>
      </c>
      <c r="D507" s="18">
        <f>'Quark excitation u_d'!C$7</f>
        <v>4.5</v>
      </c>
      <c r="E507" s="18">
        <f>'Quark excitation u_d'!C$7</f>
        <v>4.5</v>
      </c>
      <c r="F507" s="18">
        <f>'Quark excitation u_d'!C$7</f>
        <v>4.5</v>
      </c>
      <c r="G507" s="30">
        <f>'Quark excitation B'!C51</f>
        <v>28.625</v>
      </c>
      <c r="H507" s="32">
        <f>Configs!I$35</f>
        <v>2</v>
      </c>
      <c r="I507" s="20">
        <v>0.5</v>
      </c>
      <c r="J507" s="35">
        <f t="shared" si="23"/>
        <v>11738.0390625</v>
      </c>
      <c r="K507" s="23"/>
      <c r="L507" s="45"/>
    </row>
    <row r="508" spans="2:12">
      <c r="B508" s="77" t="s">
        <v>468</v>
      </c>
      <c r="C508" s="18">
        <f>'Quark excitation u_d'!C$7</f>
        <v>4.5</v>
      </c>
      <c r="D508" s="18">
        <f>'Quark excitation u_d'!C$7</f>
        <v>4.5</v>
      </c>
      <c r="E508" s="18">
        <f>'Quark excitation u_d'!C$7</f>
        <v>4.5</v>
      </c>
      <c r="F508" s="18">
        <f>'Quark excitation u_d'!C$7</f>
        <v>4.5</v>
      </c>
      <c r="G508" s="30">
        <f>'Quark excitation B'!C52</f>
        <v>28.791666666666668</v>
      </c>
      <c r="H508" s="32">
        <f>Configs!I$35</f>
        <v>2</v>
      </c>
      <c r="I508" s="20">
        <v>0.5</v>
      </c>
      <c r="J508" s="35">
        <f t="shared" si="23"/>
        <v>11806.3828125</v>
      </c>
      <c r="K508" s="23">
        <v>11829</v>
      </c>
      <c r="L508" s="45"/>
    </row>
    <row r="509" spans="2:12">
      <c r="B509" s="46" t="s">
        <v>462</v>
      </c>
      <c r="C509" s="18">
        <f>'Quark excitation u_d'!C$7</f>
        <v>4.5</v>
      </c>
      <c r="D509" s="18">
        <f>'Quark excitation u_d'!C$7</f>
        <v>4.5</v>
      </c>
      <c r="E509" s="18">
        <f>'Quark excitation u_d'!C$7</f>
        <v>4.5</v>
      </c>
      <c r="F509" s="18">
        <f>'Quark excitation u_d'!C$7</f>
        <v>4.5</v>
      </c>
      <c r="G509" s="30">
        <f>'Quark excitation B'!C53</f>
        <v>28.958333333333332</v>
      </c>
      <c r="H509" s="32">
        <f>Configs!I$35</f>
        <v>2</v>
      </c>
      <c r="I509" s="20">
        <v>0.5</v>
      </c>
      <c r="J509" s="35">
        <f t="shared" si="23"/>
        <v>11874.7265625</v>
      </c>
      <c r="K509" s="23">
        <v>11876</v>
      </c>
      <c r="L509" s="45"/>
    </row>
    <row r="510" spans="2:12">
      <c r="B510" s="77" t="s">
        <v>465</v>
      </c>
      <c r="C510" s="18">
        <f>'Quark excitation u_d'!C$7</f>
        <v>4.5</v>
      </c>
      <c r="D510" s="18">
        <f>'Quark excitation u_d'!C$7</f>
        <v>4.5</v>
      </c>
      <c r="E510" s="18">
        <f>'Quark excitation u_d'!C$7</f>
        <v>4.5</v>
      </c>
      <c r="F510" s="18">
        <f>'Quark excitation u_d'!C$7</f>
        <v>4.5</v>
      </c>
      <c r="G510" s="30">
        <f>'Quark excitation B'!C54</f>
        <v>29.125</v>
      </c>
      <c r="H510" s="32">
        <f>Configs!I$35</f>
        <v>2</v>
      </c>
      <c r="I510" s="20">
        <v>0.5</v>
      </c>
      <c r="J510" s="35">
        <f t="shared" si="23"/>
        <v>11943.0703125</v>
      </c>
      <c r="K510" s="23">
        <v>11929</v>
      </c>
      <c r="L510" s="45"/>
    </row>
    <row r="511" spans="2:12">
      <c r="B511" s="46" t="s">
        <v>466</v>
      </c>
      <c r="C511" s="18">
        <f>'Quark excitation u_d'!C$7</f>
        <v>4.5</v>
      </c>
      <c r="D511" s="18">
        <f>'Quark excitation u_d'!C$7</f>
        <v>4.5</v>
      </c>
      <c r="E511" s="18">
        <f>'Quark excitation u_d'!C$7</f>
        <v>4.5</v>
      </c>
      <c r="F511" s="18">
        <f>'Quark excitation u_d'!C$7</f>
        <v>4.5</v>
      </c>
      <c r="G511" s="30">
        <f>'Quark excitation B'!C55</f>
        <v>29.291666666666668</v>
      </c>
      <c r="H511" s="32">
        <f>Configs!I$35</f>
        <v>2</v>
      </c>
      <c r="I511" s="20">
        <v>0.5</v>
      </c>
      <c r="J511" s="35">
        <f t="shared" si="23"/>
        <v>12011.4140625</v>
      </c>
      <c r="K511" s="23">
        <v>12025</v>
      </c>
      <c r="L511" s="45"/>
    </row>
    <row r="512" spans="2:12">
      <c r="B512" s="46"/>
      <c r="C512" s="18">
        <f>'Quark excitation u_d'!C$7</f>
        <v>4.5</v>
      </c>
      <c r="D512" s="18">
        <f>'Quark excitation u_d'!C$7</f>
        <v>4.5</v>
      </c>
      <c r="E512" s="18">
        <f>'Quark excitation u_d'!C$7</f>
        <v>4.5</v>
      </c>
      <c r="F512" s="18">
        <f>'Quark excitation u_d'!C$7</f>
        <v>4.5</v>
      </c>
      <c r="G512" s="30">
        <f>'Quark excitation B'!C56</f>
        <v>29.458333333333332</v>
      </c>
      <c r="H512" s="32">
        <f>Configs!I$35</f>
        <v>2</v>
      </c>
      <c r="I512" s="20">
        <v>0.5</v>
      </c>
      <c r="J512" s="35">
        <f t="shared" si="23"/>
        <v>12079.7578125</v>
      </c>
      <c r="K512" s="23"/>
      <c r="L512" s="45"/>
    </row>
    <row r="513" spans="2:12">
      <c r="B513" s="77" t="s">
        <v>467</v>
      </c>
      <c r="C513" s="18">
        <f>'Quark excitation u_d'!C$7</f>
        <v>4.5</v>
      </c>
      <c r="D513" s="18">
        <f>'Quark excitation u_d'!C$7</f>
        <v>4.5</v>
      </c>
      <c r="E513" s="18">
        <f>'Quark excitation u_d'!C$7</f>
        <v>4.5</v>
      </c>
      <c r="F513" s="18">
        <f>'Quark excitation u_d'!C$7</f>
        <v>4.5</v>
      </c>
      <c r="G513" s="30">
        <f>'Quark excitation B'!C57</f>
        <v>29.625</v>
      </c>
      <c r="H513" s="32">
        <f>Configs!I$35</f>
        <v>2</v>
      </c>
      <c r="I513" s="20">
        <v>0.5</v>
      </c>
      <c r="J513" s="35">
        <f t="shared" si="23"/>
        <v>12148.1015625</v>
      </c>
      <c r="K513" s="23">
        <v>12183</v>
      </c>
      <c r="L513" s="45"/>
    </row>
    <row r="514" spans="2:12">
      <c r="B514" s="46"/>
      <c r="C514" s="18">
        <f>'Quark excitation u_d'!C$7</f>
        <v>4.5</v>
      </c>
      <c r="D514" s="18">
        <f>'Quark excitation u_d'!C$7</f>
        <v>4.5</v>
      </c>
      <c r="E514" s="18">
        <f>'Quark excitation u_d'!C$7</f>
        <v>4.5</v>
      </c>
      <c r="F514" s="18">
        <f>'Quark excitation u_d'!C$7</f>
        <v>4.5</v>
      </c>
      <c r="G514" s="30">
        <f>'Quark excitation B'!C58</f>
        <v>29.791666666666668</v>
      </c>
      <c r="H514" s="32">
        <f>Configs!I$35</f>
        <v>2</v>
      </c>
      <c r="I514" s="20">
        <v>0.5</v>
      </c>
      <c r="J514" s="35">
        <f t="shared" si="23"/>
        <v>12216.4453125</v>
      </c>
      <c r="K514" s="23"/>
      <c r="L514" s="45"/>
    </row>
    <row r="515" spans="2:12">
      <c r="B515" s="46" t="s">
        <v>515</v>
      </c>
      <c r="C515" s="18">
        <f>'Quark excitation u_d'!C$7</f>
        <v>4.5</v>
      </c>
      <c r="D515" s="18">
        <f>'Quark excitation u_d'!C$7</f>
        <v>4.5</v>
      </c>
      <c r="E515" s="18">
        <f>'Quark excitation u_d'!C$7</f>
        <v>4.5</v>
      </c>
      <c r="F515" s="18">
        <f>'Quark excitation u_d'!C$7</f>
        <v>4.5</v>
      </c>
      <c r="G515" s="30">
        <f>'Quark excitation B'!C59</f>
        <v>29.958333333333332</v>
      </c>
      <c r="H515" s="32">
        <f>Configs!I$35</f>
        <v>2</v>
      </c>
      <c r="I515" s="20">
        <v>0.5</v>
      </c>
      <c r="J515" s="35">
        <f t="shared" si="23"/>
        <v>12284.7890625</v>
      </c>
      <c r="K515" s="23"/>
      <c r="L515" s="45"/>
    </row>
    <row r="516" spans="2:12">
      <c r="B516" s="46"/>
      <c r="C516" s="18">
        <f>'Quark excitation u_d'!C$7</f>
        <v>4.5</v>
      </c>
      <c r="D516" s="18">
        <f>'Quark excitation u_d'!C$7</f>
        <v>4.5</v>
      </c>
      <c r="E516" s="18">
        <f>'Quark excitation u_d'!C$7</f>
        <v>4.5</v>
      </c>
      <c r="F516" s="18">
        <f>'Quark excitation u_d'!C$7</f>
        <v>4.5</v>
      </c>
      <c r="G516" s="30">
        <f>'Quark excitation B'!C63</f>
        <v>29.6875</v>
      </c>
      <c r="H516" s="32">
        <f>Configs!I$35</f>
        <v>2</v>
      </c>
      <c r="I516" s="20">
        <v>0.5</v>
      </c>
      <c r="J516" s="35">
        <f t="shared" si="23"/>
        <v>12173.73046875</v>
      </c>
      <c r="K516" s="23"/>
      <c r="L516" s="45"/>
    </row>
    <row r="517" spans="2:12">
      <c r="B517" s="46"/>
      <c r="C517" s="18">
        <f>'Quark excitation u_d'!C$7</f>
        <v>4.5</v>
      </c>
      <c r="D517" s="18">
        <f>'Quark excitation u_d'!C$7</f>
        <v>4.5</v>
      </c>
      <c r="E517" s="18">
        <f>'Quark excitation u_d'!C$7</f>
        <v>4.5</v>
      </c>
      <c r="F517" s="18">
        <f>'Quark excitation u_d'!C$7</f>
        <v>4.5</v>
      </c>
      <c r="G517" s="30">
        <f>'Quark excitation B'!C64</f>
        <v>30.020833333333332</v>
      </c>
      <c r="H517" s="32">
        <f>Configs!I$35</f>
        <v>2</v>
      </c>
      <c r="I517" s="20">
        <v>0.5</v>
      </c>
      <c r="J517" s="35">
        <f t="shared" si="23"/>
        <v>12310.41796875</v>
      </c>
      <c r="K517" s="23"/>
      <c r="L517" s="45"/>
    </row>
    <row r="518" spans="2:12">
      <c r="B518" s="46" t="s">
        <v>480</v>
      </c>
      <c r="C518" s="18">
        <f>'Quark excitation u_d'!C$7</f>
        <v>4.5</v>
      </c>
      <c r="D518" s="18">
        <f>'Quark excitation u_d'!C$7</f>
        <v>4.5</v>
      </c>
      <c r="E518" s="18">
        <f>'Quark excitation u_d'!C$7</f>
        <v>4.5</v>
      </c>
      <c r="F518" s="18">
        <f>'Quark excitation u_d'!C$7</f>
        <v>4.5</v>
      </c>
      <c r="G518" s="30">
        <f>'Quark excitation B'!C65</f>
        <v>30.1875</v>
      </c>
      <c r="H518" s="32">
        <f>Configs!I$35</f>
        <v>2</v>
      </c>
      <c r="I518" s="20">
        <v>0.5</v>
      </c>
      <c r="J518" s="35">
        <f t="shared" si="23"/>
        <v>12378.76171875</v>
      </c>
      <c r="K518" s="23">
        <v>12391</v>
      </c>
      <c r="L518" s="45"/>
    </row>
    <row r="519" spans="2:12">
      <c r="B519" s="77" t="s">
        <v>481</v>
      </c>
      <c r="C519" s="18">
        <f>'Quark excitation u_d'!C$7</f>
        <v>4.5</v>
      </c>
      <c r="D519" s="18">
        <f>'Quark excitation u_d'!C$7</f>
        <v>4.5</v>
      </c>
      <c r="E519" s="18">
        <f>'Quark excitation u_d'!C$7</f>
        <v>4.5</v>
      </c>
      <c r="F519" s="18">
        <f>'Quark excitation u_d'!C$7</f>
        <v>4.5</v>
      </c>
      <c r="G519" s="30">
        <f>'Quark excitation B'!C66</f>
        <v>30.354166666666668</v>
      </c>
      <c r="H519" s="32">
        <f>Configs!I$35</f>
        <v>2</v>
      </c>
      <c r="I519" s="20">
        <v>0.5</v>
      </c>
      <c r="J519" s="35">
        <f t="shared" si="23"/>
        <v>12447.10546875</v>
      </c>
      <c r="K519" s="23">
        <v>12424</v>
      </c>
      <c r="L519" s="45"/>
    </row>
    <row r="520" spans="2:12">
      <c r="B520" s="46"/>
      <c r="C520" s="18">
        <f>'Quark excitation u_d'!C$7</f>
        <v>4.5</v>
      </c>
      <c r="D520" s="18">
        <f>'Quark excitation u_d'!C$7</f>
        <v>4.5</v>
      </c>
      <c r="E520" s="18">
        <f>'Quark excitation u_d'!C$7</f>
        <v>4.5</v>
      </c>
      <c r="F520" s="18">
        <f>'Quark excitation u_d'!C$7</f>
        <v>4.5</v>
      </c>
      <c r="G520" s="30">
        <f>'Quark excitation B'!C67</f>
        <v>30.520833333333332</v>
      </c>
      <c r="H520" s="32">
        <f>Configs!I$35</f>
        <v>2</v>
      </c>
      <c r="I520" s="20">
        <v>0.5</v>
      </c>
      <c r="J520" s="35">
        <f t="shared" si="23"/>
        <v>12515.44921875</v>
      </c>
      <c r="K520" s="23"/>
      <c r="L520" s="45"/>
    </row>
    <row r="521" spans="2:12">
      <c r="B521" s="46"/>
      <c r="C521" s="18">
        <f>'Quark excitation u_d'!C$7</f>
        <v>4.5</v>
      </c>
      <c r="D521" s="18">
        <f>'Quark excitation u_d'!C$7</f>
        <v>4.5</v>
      </c>
      <c r="E521" s="18">
        <f>'Quark excitation u_d'!C$7</f>
        <v>4.5</v>
      </c>
      <c r="F521" s="18">
        <f>'Quark excitation u_d'!C$7</f>
        <v>4.5</v>
      </c>
      <c r="G521" s="30">
        <f>'Quark excitation B'!C68</f>
        <v>30.6875</v>
      </c>
      <c r="H521" s="32">
        <f>Configs!I$35</f>
        <v>2</v>
      </c>
      <c r="I521" s="20">
        <v>0.5</v>
      </c>
      <c r="J521" s="35">
        <f t="shared" si="23"/>
        <v>12583.79296875</v>
      </c>
      <c r="K521" s="23"/>
      <c r="L521" s="45"/>
    </row>
    <row r="522" spans="2:12">
      <c r="B522" s="46"/>
      <c r="C522" s="18">
        <f>'Quark excitation u_d'!C$7</f>
        <v>4.5</v>
      </c>
      <c r="D522" s="18">
        <f>'Quark excitation u_d'!C$7</f>
        <v>4.5</v>
      </c>
      <c r="E522" s="18">
        <f>'Quark excitation u_d'!C$7</f>
        <v>4.5</v>
      </c>
      <c r="F522" s="18">
        <f>'Quark excitation u_d'!C$7</f>
        <v>4.5</v>
      </c>
      <c r="G522" s="30">
        <f>'Quark excitation B'!C69</f>
        <v>30.854166666666668</v>
      </c>
      <c r="H522" s="32">
        <f>Configs!I$35</f>
        <v>2</v>
      </c>
      <c r="I522" s="20">
        <v>0.5</v>
      </c>
      <c r="J522" s="35">
        <f t="shared" si="23"/>
        <v>12652.13671875</v>
      </c>
      <c r="K522" s="23"/>
      <c r="L522" s="45"/>
    </row>
    <row r="523" spans="2:12">
      <c r="B523" s="46"/>
      <c r="C523" s="18">
        <f>'Quark excitation u_d'!C$7</f>
        <v>4.5</v>
      </c>
      <c r="D523" s="18">
        <f>'Quark excitation u_d'!C$7</f>
        <v>4.5</v>
      </c>
      <c r="E523" s="18">
        <f>'Quark excitation u_d'!C$7</f>
        <v>4.5</v>
      </c>
      <c r="F523" s="18">
        <f>'Quark excitation u_d'!C$7</f>
        <v>4.5</v>
      </c>
      <c r="G523" s="30">
        <f>'Quark excitation B'!C70</f>
        <v>31.020833333333332</v>
      </c>
      <c r="H523" s="32">
        <f>Configs!I$35</f>
        <v>2</v>
      </c>
      <c r="I523" s="20">
        <v>0.5</v>
      </c>
      <c r="J523" s="35">
        <f t="shared" si="23"/>
        <v>12720.48046875</v>
      </c>
      <c r="K523" s="23"/>
      <c r="L523" s="45"/>
    </row>
    <row r="524" spans="2:12">
      <c r="B524" s="46"/>
      <c r="C524" s="18">
        <f>'Quark excitation u_d'!C$7</f>
        <v>4.5</v>
      </c>
      <c r="D524" s="18">
        <f>'Quark excitation u_d'!C$7</f>
        <v>4.5</v>
      </c>
      <c r="E524" s="18">
        <f>'Quark excitation u_d'!C$7</f>
        <v>4.5</v>
      </c>
      <c r="F524" s="18">
        <f>'Quark excitation u_d'!C$7</f>
        <v>4.5</v>
      </c>
      <c r="G524" s="30">
        <f>'Quark excitation B'!C71</f>
        <v>31.1875</v>
      </c>
      <c r="H524" s="32">
        <f>Configs!I$35</f>
        <v>2</v>
      </c>
      <c r="I524" s="20">
        <v>0.5</v>
      </c>
      <c r="J524" s="35">
        <f t="shared" si="23"/>
        <v>12788.82421875</v>
      </c>
      <c r="K524" s="23"/>
      <c r="L524" s="45"/>
    </row>
    <row r="525" spans="2:12">
      <c r="B525" s="46"/>
      <c r="C525" s="18">
        <f>'Quark excitation u_d'!C$7</f>
        <v>4.5</v>
      </c>
      <c r="D525" s="18">
        <f>'Quark excitation u_d'!C$7</f>
        <v>4.5</v>
      </c>
      <c r="E525" s="18">
        <f>'Quark excitation u_d'!C$7</f>
        <v>4.5</v>
      </c>
      <c r="F525" s="18">
        <f>'Quark excitation u_d'!C$7</f>
        <v>4.5</v>
      </c>
      <c r="G525" s="30">
        <f>'Quark excitation B'!C72</f>
        <v>31.354166666666668</v>
      </c>
      <c r="H525" s="32">
        <f>Configs!I$35</f>
        <v>2</v>
      </c>
      <c r="I525" s="20">
        <v>0.5</v>
      </c>
      <c r="J525" s="35">
        <f t="shared" si="23"/>
        <v>12857.16796875</v>
      </c>
      <c r="K525" s="23"/>
      <c r="L525" s="45"/>
    </row>
    <row r="526" spans="2:12">
      <c r="B526" s="126" t="s">
        <v>556</v>
      </c>
      <c r="C526" s="127"/>
      <c r="D526" s="127"/>
      <c r="E526" s="127"/>
      <c r="F526" s="127"/>
      <c r="G526" s="127"/>
      <c r="H526" s="127"/>
      <c r="I526" s="127"/>
      <c r="J526" s="127"/>
      <c r="K526" s="127"/>
      <c r="L526" s="128"/>
    </row>
    <row r="527" spans="2:12">
      <c r="B527" s="117"/>
      <c r="C527" s="18">
        <f>'Quark excitation u_d'!C$7</f>
        <v>4.5</v>
      </c>
      <c r="D527" s="18">
        <f>'Quark excitation u_d'!C$7</f>
        <v>4.5</v>
      </c>
      <c r="E527" s="18">
        <f>'Quark excitation u_d'!C$7</f>
        <v>4.5</v>
      </c>
      <c r="F527" s="30">
        <f>'Quark excitation B'!C7</f>
        <v>14.263608268363702</v>
      </c>
      <c r="G527" s="30">
        <f>'Quark excitation B'!C7</f>
        <v>14.263608268363702</v>
      </c>
      <c r="H527" s="32">
        <f>Configs!I$35</f>
        <v>2</v>
      </c>
      <c r="I527" s="20">
        <v>0.5</v>
      </c>
      <c r="J527" s="116">
        <f>C527*D527*E527*F527*G527*H527*I527</f>
        <v>18539.428710937504</v>
      </c>
      <c r="K527" s="18"/>
      <c r="L527" s="99"/>
    </row>
    <row r="528" spans="2:12">
      <c r="B528" s="117"/>
      <c r="C528" s="18">
        <f>'Quark excitation u_d'!C$7</f>
        <v>4.5</v>
      </c>
      <c r="D528" s="18">
        <f>'Quark excitation u_d'!C$7</f>
        <v>4.5</v>
      </c>
      <c r="E528" s="18">
        <f>'Quark excitation u_d'!C$7</f>
        <v>4.5</v>
      </c>
      <c r="F528" s="30">
        <f>'Quark excitation B'!C8</f>
        <v>14.596941601697036</v>
      </c>
      <c r="G528" s="30">
        <f>'Quark excitation B'!C8</f>
        <v>14.596941601697036</v>
      </c>
      <c r="H528" s="32">
        <f>Configs!I$35</f>
        <v>2</v>
      </c>
      <c r="I528" s="20">
        <v>0.5</v>
      </c>
      <c r="J528" s="116">
        <f t="shared" ref="J528:J537" si="24">C528*D528*E528*F528*G528*H528*I528</f>
        <v>19416.0679132406</v>
      </c>
      <c r="K528" s="18"/>
      <c r="L528" s="99"/>
    </row>
    <row r="529" spans="2:12">
      <c r="B529" s="117"/>
      <c r="C529" s="18">
        <f>'Quark excitation u_d'!C$7</f>
        <v>4.5</v>
      </c>
      <c r="D529" s="18">
        <f>'Quark excitation u_d'!C$7</f>
        <v>4.5</v>
      </c>
      <c r="E529" s="18">
        <f>'Quark excitation u_d'!C$7</f>
        <v>4.5</v>
      </c>
      <c r="F529" s="30">
        <f>'Quark excitation B'!C9</f>
        <v>14.763608268363702</v>
      </c>
      <c r="G529" s="30">
        <f>'Quark excitation B'!C9</f>
        <v>14.763608268363702</v>
      </c>
      <c r="H529" s="32">
        <f>Configs!I$35</f>
        <v>2</v>
      </c>
      <c r="I529" s="20">
        <v>0.5</v>
      </c>
      <c r="J529" s="116">
        <f t="shared" si="24"/>
        <v>19861.981264392147</v>
      </c>
      <c r="K529" s="18"/>
      <c r="L529" s="99"/>
    </row>
    <row r="530" spans="2:12">
      <c r="B530" s="117"/>
      <c r="C530" s="18">
        <f>'Quark excitation u_d'!C$7</f>
        <v>4.5</v>
      </c>
      <c r="D530" s="18">
        <f>'Quark excitation u_d'!C$7</f>
        <v>4.5</v>
      </c>
      <c r="E530" s="18">
        <f>'Quark excitation u_d'!C$7</f>
        <v>4.5</v>
      </c>
      <c r="F530" s="30">
        <f>'Quark excitation B'!C10</f>
        <v>14.930274935030369</v>
      </c>
      <c r="G530" s="30">
        <f>'Quark excitation B'!C10</f>
        <v>14.930274935030369</v>
      </c>
      <c r="H530" s="32">
        <f>Configs!I$35</f>
        <v>2</v>
      </c>
      <c r="I530" s="20">
        <v>0.5</v>
      </c>
      <c r="J530" s="116">
        <f t="shared" si="24"/>
        <v>20312.957115543693</v>
      </c>
      <c r="K530" s="18"/>
      <c r="L530" s="99"/>
    </row>
    <row r="531" spans="2:12">
      <c r="B531" s="118" t="s">
        <v>502</v>
      </c>
      <c r="C531" s="18">
        <f>'Quark excitation u_d'!C$7</f>
        <v>4.5</v>
      </c>
      <c r="D531" s="18">
        <f>'Quark excitation u_d'!C$7</f>
        <v>4.5</v>
      </c>
      <c r="E531" s="18">
        <f>'Quark excitation u_d'!C$7</f>
        <v>4.5</v>
      </c>
      <c r="F531" s="30">
        <f>'Quark excitation B'!C11</f>
        <v>15.096941601697036</v>
      </c>
      <c r="G531" s="30">
        <f>'Quark excitation B'!C11</f>
        <v>15.096941601697036</v>
      </c>
      <c r="H531" s="32">
        <f>Configs!I$35</f>
        <v>2</v>
      </c>
      <c r="I531" s="20">
        <v>0.5</v>
      </c>
      <c r="J531" s="116">
        <f t="shared" si="24"/>
        <v>20768.995466695244</v>
      </c>
      <c r="K531" s="18">
        <v>20769</v>
      </c>
      <c r="L531" s="45"/>
    </row>
    <row r="532" spans="2:12">
      <c r="B532" s="117"/>
      <c r="C532" s="18">
        <f>'Quark excitation u_d'!C$7</f>
        <v>4.5</v>
      </c>
      <c r="D532" s="18">
        <f>'Quark excitation u_d'!C$7</f>
        <v>4.5</v>
      </c>
      <c r="E532" s="18">
        <f>'Quark excitation u_d'!C$7</f>
        <v>4.5</v>
      </c>
      <c r="F532" s="30">
        <f>'Quark excitation B'!C12</f>
        <v>15.263608268363702</v>
      </c>
      <c r="G532" s="30">
        <f>'Quark excitation B'!C12</f>
        <v>15.263608268363702</v>
      </c>
      <c r="H532" s="32">
        <f>Configs!I$35</f>
        <v>2</v>
      </c>
      <c r="I532" s="20">
        <v>0.5</v>
      </c>
      <c r="J532" s="116">
        <f t="shared" si="24"/>
        <v>21230.096317846786</v>
      </c>
      <c r="K532" s="18"/>
      <c r="L532" s="99"/>
    </row>
    <row r="533" spans="2:12">
      <c r="B533" s="117"/>
      <c r="C533" s="18">
        <f>'Quark excitation u_d'!C$7</f>
        <v>4.5</v>
      </c>
      <c r="D533" s="18">
        <f>'Quark excitation u_d'!C$7</f>
        <v>4.5</v>
      </c>
      <c r="E533" s="18">
        <f>'Quark excitation u_d'!C$7</f>
        <v>4.5</v>
      </c>
      <c r="F533" s="30">
        <f>'Quark excitation B'!C13</f>
        <v>15.430274935030369</v>
      </c>
      <c r="G533" s="30">
        <f>'Quark excitation B'!C13</f>
        <v>15.430274935030369</v>
      </c>
      <c r="H533" s="32">
        <f>Configs!I$35</f>
        <v>2</v>
      </c>
      <c r="I533" s="20">
        <v>0.5</v>
      </c>
      <c r="J533" s="116">
        <f t="shared" si="24"/>
        <v>21696.259668998333</v>
      </c>
      <c r="K533" s="18"/>
      <c r="L533" s="45"/>
    </row>
    <row r="534" spans="2:12">
      <c r="B534" s="117"/>
      <c r="C534" s="18">
        <f>'Quark excitation u_d'!C$7</f>
        <v>4.5</v>
      </c>
      <c r="D534" s="18">
        <f>'Quark excitation u_d'!C$7</f>
        <v>4.5</v>
      </c>
      <c r="E534" s="18">
        <f>'Quark excitation u_d'!C$7</f>
        <v>4.5</v>
      </c>
      <c r="F534" s="30">
        <f>'Quark excitation B'!C14</f>
        <v>15.596941601697036</v>
      </c>
      <c r="G534" s="30">
        <f>'Quark excitation B'!C14</f>
        <v>15.596941601697036</v>
      </c>
      <c r="H534" s="32">
        <f>Configs!I$35</f>
        <v>2</v>
      </c>
      <c r="I534" s="20">
        <v>0.5</v>
      </c>
      <c r="J534" s="116">
        <f t="shared" si="24"/>
        <v>22167.485520149887</v>
      </c>
      <c r="K534" s="18"/>
      <c r="L534" s="45"/>
    </row>
    <row r="535" spans="2:12">
      <c r="B535" s="117"/>
      <c r="C535" s="18">
        <f>'Quark excitation u_d'!C$7</f>
        <v>4.5</v>
      </c>
      <c r="D535" s="18">
        <f>'Quark excitation u_d'!C$7</f>
        <v>4.5</v>
      </c>
      <c r="E535" s="18">
        <f>'Quark excitation u_d'!C$7</f>
        <v>4.5</v>
      </c>
      <c r="F535" s="30">
        <f>'Quark excitation B'!C15</f>
        <v>15.763608268363702</v>
      </c>
      <c r="G535" s="30">
        <f>'Quark excitation B'!C15</f>
        <v>15.763608268363702</v>
      </c>
      <c r="H535" s="32">
        <f>Configs!I$35</f>
        <v>2</v>
      </c>
      <c r="I535" s="20">
        <v>0.5</v>
      </c>
      <c r="J535" s="116">
        <f t="shared" si="24"/>
        <v>22643.77387130143</v>
      </c>
      <c r="K535" s="18"/>
      <c r="L535" s="45"/>
    </row>
    <row r="536" spans="2:12">
      <c r="B536" s="117"/>
      <c r="C536" s="18">
        <f>'Quark excitation u_d'!C$7</f>
        <v>4.5</v>
      </c>
      <c r="D536" s="18">
        <f>'Quark excitation u_d'!C$7</f>
        <v>4.5</v>
      </c>
      <c r="E536" s="18">
        <f>'Quark excitation u_d'!C$7</f>
        <v>4.5</v>
      </c>
      <c r="F536" s="30">
        <f>'Quark excitation B'!C16</f>
        <v>15.930274935030369</v>
      </c>
      <c r="G536" s="30">
        <f>'Quark excitation B'!C16</f>
        <v>15.930274935030369</v>
      </c>
      <c r="H536" s="32">
        <f>Configs!I$35</f>
        <v>2</v>
      </c>
      <c r="I536" s="20">
        <v>0.5</v>
      </c>
      <c r="J536" s="116">
        <f t="shared" si="24"/>
        <v>23125.124722452976</v>
      </c>
      <c r="K536" s="18"/>
      <c r="L536" s="45"/>
    </row>
    <row r="537" spans="2:12" ht="15.75" thickBot="1">
      <c r="B537" s="119"/>
      <c r="C537" s="75">
        <f>'Quark excitation u_d'!C$7</f>
        <v>4.5</v>
      </c>
      <c r="D537" s="75">
        <f>'Quark excitation u_d'!C$7</f>
        <v>4.5</v>
      </c>
      <c r="E537" s="75">
        <f>'Quark excitation u_d'!C$7</f>
        <v>4.5</v>
      </c>
      <c r="F537" s="92">
        <f>'Quark excitation B'!C17</f>
        <v>16.263608268363704</v>
      </c>
      <c r="G537" s="92">
        <f>'Quark excitation B'!C17</f>
        <v>16.263608268363704</v>
      </c>
      <c r="H537" s="51">
        <f>Configs!I$35</f>
        <v>2</v>
      </c>
      <c r="I537" s="52">
        <v>0.5</v>
      </c>
      <c r="J537" s="115">
        <f t="shared" si="24"/>
        <v>24103.01392475608</v>
      </c>
      <c r="K537" s="75"/>
      <c r="L537" s="94"/>
    </row>
    <row r="538" spans="2:12">
      <c r="G538" s="104"/>
    </row>
    <row r="539" spans="2:12" ht="15.75" thickBot="1">
      <c r="G539" s="104"/>
    </row>
    <row r="540" spans="2:12" ht="15" customHeight="1">
      <c r="B540" s="132" t="s">
        <v>607</v>
      </c>
      <c r="C540" s="133"/>
      <c r="D540" s="133"/>
      <c r="E540" s="133"/>
      <c r="F540" s="133"/>
      <c r="G540" s="133"/>
      <c r="H540" s="133"/>
      <c r="I540" s="133"/>
      <c r="J540" s="133"/>
      <c r="K540" s="133"/>
      <c r="L540" s="134"/>
    </row>
    <row r="541" spans="2:12" ht="15" customHeight="1">
      <c r="B541" s="135"/>
      <c r="C541" s="136"/>
      <c r="D541" s="136"/>
      <c r="E541" s="136"/>
      <c r="F541" s="136"/>
      <c r="G541" s="136"/>
      <c r="H541" s="136"/>
      <c r="I541" s="136"/>
      <c r="J541" s="136"/>
      <c r="K541" s="136"/>
      <c r="L541" s="137"/>
    </row>
    <row r="542" spans="2:12" ht="15" customHeight="1">
      <c r="B542" s="135"/>
      <c r="C542" s="136"/>
      <c r="D542" s="136"/>
      <c r="E542" s="136"/>
      <c r="F542" s="136"/>
      <c r="G542" s="136"/>
      <c r="H542" s="136"/>
      <c r="I542" s="136"/>
      <c r="J542" s="136"/>
      <c r="K542" s="136"/>
      <c r="L542" s="137"/>
    </row>
    <row r="543" spans="2:12" ht="15" customHeight="1">
      <c r="B543" s="68"/>
      <c r="C543" s="138" t="s">
        <v>532</v>
      </c>
      <c r="D543" s="138"/>
      <c r="E543" s="138"/>
      <c r="F543" s="138"/>
      <c r="G543" s="121"/>
      <c r="H543" s="25"/>
      <c r="I543" s="25"/>
      <c r="J543" s="139" t="s">
        <v>533</v>
      </c>
      <c r="K543" s="139" t="s">
        <v>534</v>
      </c>
      <c r="L543" s="142" t="s">
        <v>535</v>
      </c>
    </row>
    <row r="544" spans="2:12" ht="15.75" thickBot="1">
      <c r="B544" s="73" t="s">
        <v>525</v>
      </c>
      <c r="C544" s="122" t="s">
        <v>210</v>
      </c>
      <c r="D544" s="122" t="s">
        <v>210</v>
      </c>
      <c r="E544" s="122" t="s">
        <v>210</v>
      </c>
      <c r="F544" s="122" t="s">
        <v>210</v>
      </c>
      <c r="G544" s="122" t="s">
        <v>210</v>
      </c>
      <c r="H544" s="122" t="s">
        <v>531</v>
      </c>
      <c r="I544" s="74"/>
      <c r="J544" s="140"/>
      <c r="K544" s="141"/>
      <c r="L544" s="143"/>
    </row>
    <row r="545" spans="2:12">
      <c r="B545" s="87" t="s">
        <v>526</v>
      </c>
      <c r="C545" s="88">
        <v>1</v>
      </c>
      <c r="D545" s="89"/>
      <c r="E545" s="89"/>
      <c r="F545" s="89"/>
      <c r="G545" s="89"/>
      <c r="H545" s="89"/>
      <c r="I545" s="90"/>
      <c r="J545" s="89"/>
      <c r="K545" s="89"/>
      <c r="L545" s="91"/>
    </row>
    <row r="546" spans="2:12">
      <c r="B546" s="46" t="s">
        <v>213</v>
      </c>
      <c r="C546" s="18">
        <f>'Quark excitation u_d'!C$7</f>
        <v>4.5</v>
      </c>
      <c r="D546" s="18">
        <f>'Quark excitation u_d'!C$7</f>
        <v>4.5</v>
      </c>
      <c r="E546" s="18">
        <f>'Quark excitation u_d'!C$7</f>
        <v>4.5</v>
      </c>
      <c r="F546" s="18">
        <f>'Quark excitation u_d'!C$7</f>
        <v>4.5</v>
      </c>
      <c r="G546" s="23">
        <f>'Quark excitation u_d'!C$7</f>
        <v>4.5</v>
      </c>
      <c r="H546" s="32">
        <f>Configs!I$35</f>
        <v>2</v>
      </c>
      <c r="I546" s="20">
        <v>0.5</v>
      </c>
      <c r="J546" s="35">
        <f>C546*D546*E546*F546*G546*H546*I546</f>
        <v>1845.28125</v>
      </c>
      <c r="K546" s="35">
        <v>1836</v>
      </c>
      <c r="L546" s="69"/>
    </row>
    <row r="547" spans="2:12">
      <c r="B547" s="126" t="s">
        <v>559</v>
      </c>
      <c r="C547" s="127"/>
      <c r="D547" s="127"/>
      <c r="E547" s="127"/>
      <c r="F547" s="127"/>
      <c r="G547" s="127"/>
      <c r="H547" s="127"/>
      <c r="I547" s="127"/>
      <c r="J547" s="127"/>
      <c r="K547" s="127"/>
      <c r="L547" s="128"/>
    </row>
    <row r="548" spans="2:12">
      <c r="B548" s="96"/>
      <c r="C548" s="18">
        <f>'Quark excitation u_d'!C$7</f>
        <v>4.5</v>
      </c>
      <c r="D548" s="18">
        <f>'Quark excitation u_d'!C$7</f>
        <v>4.5</v>
      </c>
      <c r="E548" s="18">
        <f>'Quark excitation u_d'!C$7</f>
        <v>4.5</v>
      </c>
      <c r="F548" s="18">
        <f>'Quark excitation u_d'!C$7</f>
        <v>4.5</v>
      </c>
      <c r="G548" s="30">
        <f>'Quark excitation T'!C20</f>
        <v>38.031941462783244</v>
      </c>
      <c r="H548" s="32">
        <f>Configs!I$35</f>
        <v>2</v>
      </c>
      <c r="I548" s="20">
        <v>0.5</v>
      </c>
      <c r="J548" s="35">
        <f t="shared" ref="J548:J558" si="25">C548*D548*E548*F548*G548*H548*I548</f>
        <v>15595.472996082553</v>
      </c>
      <c r="K548" s="35"/>
      <c r="L548" s="97"/>
    </row>
    <row r="549" spans="2:12">
      <c r="B549" s="46"/>
      <c r="C549" s="18">
        <f>'Quark excitation u_d'!C$7</f>
        <v>4.5</v>
      </c>
      <c r="D549" s="18">
        <f>'Quark excitation u_d'!C$7</f>
        <v>4.5</v>
      </c>
      <c r="E549" s="18">
        <f>'Quark excitation u_d'!C$7</f>
        <v>4.5</v>
      </c>
      <c r="F549" s="18">
        <f>'Quark excitation u_d'!C$7</f>
        <v>4.5</v>
      </c>
      <c r="G549" s="30">
        <f>'Quark excitation T'!C21</f>
        <v>38.36527479611658</v>
      </c>
      <c r="H549" s="32">
        <f>Configs!I$35</f>
        <v>2</v>
      </c>
      <c r="I549" s="20">
        <v>0.5</v>
      </c>
      <c r="J549" s="35">
        <f t="shared" si="25"/>
        <v>15732.160496082555</v>
      </c>
      <c r="K549" s="35"/>
      <c r="L549" s="78"/>
    </row>
    <row r="550" spans="2:12">
      <c r="B550" s="46"/>
      <c r="C550" s="18">
        <f>'Quark excitation u_d'!C$7</f>
        <v>4.5</v>
      </c>
      <c r="D550" s="18">
        <f>'Quark excitation u_d'!C$7</f>
        <v>4.5</v>
      </c>
      <c r="E550" s="18">
        <f>'Quark excitation u_d'!C$7</f>
        <v>4.5</v>
      </c>
      <c r="F550" s="18">
        <f>'Quark excitation u_d'!C$7</f>
        <v>4.5</v>
      </c>
      <c r="G550" s="30">
        <f>'Quark excitation T'!C22</f>
        <v>38.531941462783244</v>
      </c>
      <c r="H550" s="32">
        <f>Configs!I$35</f>
        <v>2</v>
      </c>
      <c r="I550" s="20">
        <v>0.5</v>
      </c>
      <c r="J550" s="35">
        <f t="shared" si="25"/>
        <v>15800.504246082553</v>
      </c>
      <c r="K550" s="35"/>
      <c r="L550" s="78"/>
    </row>
    <row r="551" spans="2:12">
      <c r="B551" s="46"/>
      <c r="C551" s="18">
        <f>'Quark excitation u_d'!C$7</f>
        <v>4.5</v>
      </c>
      <c r="D551" s="18">
        <f>'Quark excitation u_d'!C$7</f>
        <v>4.5</v>
      </c>
      <c r="E551" s="18">
        <f>'Quark excitation u_d'!C$7</f>
        <v>4.5</v>
      </c>
      <c r="F551" s="18">
        <f>'Quark excitation u_d'!C$7</f>
        <v>4.5</v>
      </c>
      <c r="G551" s="30">
        <f>'Quark excitation T'!C23</f>
        <v>38.698608129449909</v>
      </c>
      <c r="H551" s="32">
        <f>Configs!I$35</f>
        <v>2</v>
      </c>
      <c r="I551" s="20">
        <v>0.5</v>
      </c>
      <c r="J551" s="35">
        <f t="shared" si="25"/>
        <v>15868.847996082553</v>
      </c>
      <c r="K551" s="35"/>
      <c r="L551" s="78"/>
    </row>
    <row r="552" spans="2:12">
      <c r="B552" s="46"/>
      <c r="C552" s="18">
        <f>'Quark excitation u_d'!C$7</f>
        <v>4.5</v>
      </c>
      <c r="D552" s="18">
        <f>'Quark excitation u_d'!C$7</f>
        <v>4.5</v>
      </c>
      <c r="E552" s="18">
        <f>'Quark excitation u_d'!C$7</f>
        <v>4.5</v>
      </c>
      <c r="F552" s="18">
        <f>'Quark excitation u_d'!C$7</f>
        <v>4.5</v>
      </c>
      <c r="G552" s="30">
        <f>'Quark excitation T'!C24</f>
        <v>38.86527479611658</v>
      </c>
      <c r="H552" s="32">
        <f>Configs!I$35</f>
        <v>2</v>
      </c>
      <c r="I552" s="20">
        <v>0.5</v>
      </c>
      <c r="J552" s="35">
        <f t="shared" si="25"/>
        <v>15937.191746082555</v>
      </c>
      <c r="K552" s="23"/>
      <c r="L552" s="79"/>
    </row>
    <row r="553" spans="2:12">
      <c r="B553" s="46"/>
      <c r="C553" s="18">
        <f>'Quark excitation u_d'!C$7</f>
        <v>4.5</v>
      </c>
      <c r="D553" s="18">
        <f>'Quark excitation u_d'!C$7</f>
        <v>4.5</v>
      </c>
      <c r="E553" s="18">
        <f>'Quark excitation u_d'!C$7</f>
        <v>4.5</v>
      </c>
      <c r="F553" s="18">
        <f>'Quark excitation u_d'!C$7</f>
        <v>4.5</v>
      </c>
      <c r="G553" s="30">
        <f>'Quark excitation T'!C25</f>
        <v>39.031941462783244</v>
      </c>
      <c r="H553" s="32">
        <f>Configs!I$35</f>
        <v>2</v>
      </c>
      <c r="I553" s="20">
        <v>0.5</v>
      </c>
      <c r="J553" s="35">
        <f t="shared" si="25"/>
        <v>16005.535496082553</v>
      </c>
      <c r="K553" s="23"/>
      <c r="L553" s="79"/>
    </row>
    <row r="554" spans="2:12">
      <c r="B554" s="46"/>
      <c r="C554" s="18">
        <f>'Quark excitation u_d'!C$7</f>
        <v>4.5</v>
      </c>
      <c r="D554" s="18">
        <f>'Quark excitation u_d'!C$7</f>
        <v>4.5</v>
      </c>
      <c r="E554" s="18">
        <f>'Quark excitation u_d'!C$7</f>
        <v>4.5</v>
      </c>
      <c r="F554" s="18">
        <f>'Quark excitation u_d'!C$7</f>
        <v>4.5</v>
      </c>
      <c r="G554" s="30">
        <f>'Quark excitation T'!C26</f>
        <v>39.198608129449909</v>
      </c>
      <c r="H554" s="32">
        <f>Configs!I$35</f>
        <v>2</v>
      </c>
      <c r="I554" s="20">
        <v>0.5</v>
      </c>
      <c r="J554" s="35">
        <f t="shared" si="25"/>
        <v>16073.879246082553</v>
      </c>
      <c r="K554" s="17"/>
      <c r="L554" s="45"/>
    </row>
    <row r="555" spans="2:12">
      <c r="B555" s="46"/>
      <c r="C555" s="18">
        <f>'Quark excitation u_d'!C$7</f>
        <v>4.5</v>
      </c>
      <c r="D555" s="18">
        <f>'Quark excitation u_d'!C$7</f>
        <v>4.5</v>
      </c>
      <c r="E555" s="18">
        <f>'Quark excitation u_d'!C$7</f>
        <v>4.5</v>
      </c>
      <c r="F555" s="18">
        <f>'Quark excitation u_d'!C$7</f>
        <v>4.5</v>
      </c>
      <c r="G555" s="30">
        <f>'Quark excitation T'!C27</f>
        <v>39.36527479611658</v>
      </c>
      <c r="H555" s="32">
        <f>Configs!I$35</f>
        <v>2</v>
      </c>
      <c r="I555" s="20">
        <v>0.5</v>
      </c>
      <c r="J555" s="35">
        <f t="shared" si="25"/>
        <v>16142.222996082555</v>
      </c>
      <c r="K555" s="17"/>
      <c r="L555" s="45"/>
    </row>
    <row r="556" spans="2:12">
      <c r="B556" s="46"/>
      <c r="C556" s="18">
        <f>'Quark excitation u_d'!C$7</f>
        <v>4.5</v>
      </c>
      <c r="D556" s="18">
        <f>'Quark excitation u_d'!C$7</f>
        <v>4.5</v>
      </c>
      <c r="E556" s="18">
        <f>'Quark excitation u_d'!C$7</f>
        <v>4.5</v>
      </c>
      <c r="F556" s="18">
        <f>'Quark excitation u_d'!C$7</f>
        <v>4.5</v>
      </c>
      <c r="G556" s="30">
        <f>'Quark excitation T'!C28</f>
        <v>39.531941462783244</v>
      </c>
      <c r="H556" s="32">
        <f>Configs!I$35</f>
        <v>2</v>
      </c>
      <c r="I556" s="20">
        <v>0.5</v>
      </c>
      <c r="J556" s="35">
        <f t="shared" si="25"/>
        <v>16210.566746082553</v>
      </c>
      <c r="K556" s="17"/>
      <c r="L556" s="45"/>
    </row>
    <row r="557" spans="2:12">
      <c r="B557" s="46"/>
      <c r="C557" s="18">
        <f>'Quark excitation u_d'!C$7</f>
        <v>4.5</v>
      </c>
      <c r="D557" s="18">
        <f>'Quark excitation u_d'!C$7</f>
        <v>4.5</v>
      </c>
      <c r="E557" s="18">
        <f>'Quark excitation u_d'!C$7</f>
        <v>4.5</v>
      </c>
      <c r="F557" s="18">
        <f>'Quark excitation u_d'!C$7</f>
        <v>4.5</v>
      </c>
      <c r="G557" s="30">
        <f>'Quark excitation T'!C29</f>
        <v>39.698608129449909</v>
      </c>
      <c r="H557" s="32">
        <f>Configs!I$35</f>
        <v>2</v>
      </c>
      <c r="I557" s="20">
        <v>0.5</v>
      </c>
      <c r="J557" s="35">
        <f t="shared" si="25"/>
        <v>16278.910496082553</v>
      </c>
      <c r="K557" s="17"/>
      <c r="L557" s="45"/>
    </row>
    <row r="558" spans="2:12">
      <c r="B558" s="46"/>
      <c r="C558" s="18">
        <f>'Quark excitation u_d'!C$7</f>
        <v>4.5</v>
      </c>
      <c r="D558" s="18">
        <f>'Quark excitation u_d'!C$7</f>
        <v>4.5</v>
      </c>
      <c r="E558" s="18">
        <f>'Quark excitation u_d'!C$7</f>
        <v>4.5</v>
      </c>
      <c r="F558" s="18">
        <f>'Quark excitation u_d'!C$7</f>
        <v>4.5</v>
      </c>
      <c r="G558" s="30">
        <f>'Quark excitation T'!C30</f>
        <v>40.031941462783244</v>
      </c>
      <c r="H558" s="32">
        <f>Configs!I$35</f>
        <v>2</v>
      </c>
      <c r="I558" s="20">
        <v>0.5</v>
      </c>
      <c r="J558" s="35">
        <f t="shared" si="25"/>
        <v>16415.597996082553</v>
      </c>
      <c r="K558" s="17"/>
      <c r="L558" s="45"/>
    </row>
    <row r="559" spans="2:12">
      <c r="B559" s="129" t="s">
        <v>560</v>
      </c>
      <c r="C559" s="130"/>
      <c r="D559" s="130"/>
      <c r="E559" s="130"/>
      <c r="F559" s="130"/>
      <c r="G559" s="130"/>
      <c r="H559" s="130"/>
      <c r="I559" s="130"/>
      <c r="J559" s="130"/>
      <c r="K559" s="130"/>
      <c r="L559" s="131"/>
    </row>
    <row r="560" spans="2:12">
      <c r="B560" s="106"/>
      <c r="C560" s="18">
        <f>'Quark excitation u_d'!C$7</f>
        <v>4.5</v>
      </c>
      <c r="D560" s="18">
        <f>'Quark excitation u_d'!C$7</f>
        <v>4.5</v>
      </c>
      <c r="E560" s="18">
        <f>'Quark excitation u_d'!C$7</f>
        <v>4.5</v>
      </c>
      <c r="F560" s="30">
        <f>'Quark excitation T'!C7</f>
        <v>22.819164877669948</v>
      </c>
      <c r="G560" s="30">
        <f>'Quark excitation T'!C7</f>
        <v>22.819164877669948</v>
      </c>
      <c r="H560" s="32">
        <f>Configs!I$35</f>
        <v>2</v>
      </c>
      <c r="I560" s="20">
        <v>0.5</v>
      </c>
      <c r="J560" s="35">
        <f>C560*D560*E560*F560*G560*H560*I560</f>
        <v>47450.08928571429</v>
      </c>
      <c r="K560" s="35"/>
      <c r="L560" s="99"/>
    </row>
    <row r="561" spans="2:12">
      <c r="B561" s="46"/>
      <c r="C561" s="18">
        <f>'Quark excitation u_d'!C$7</f>
        <v>4.5</v>
      </c>
      <c r="D561" s="18">
        <f>'Quark excitation u_d'!C$7</f>
        <v>4.5</v>
      </c>
      <c r="E561" s="18">
        <f>'Quark excitation u_d'!C$7</f>
        <v>4.5</v>
      </c>
      <c r="F561" s="30">
        <f>'Quark excitation T'!C8</f>
        <v>23.15249821100328</v>
      </c>
      <c r="G561" s="30">
        <f>'Quark excitation T'!C8</f>
        <v>23.15249821100328</v>
      </c>
      <c r="H561" s="32">
        <f>Configs!I$35</f>
        <v>2</v>
      </c>
      <c r="I561" s="20">
        <v>0.5</v>
      </c>
      <c r="J561" s="35">
        <f t="shared" ref="J561:J569" si="26">C561*D561*E561*F561*G561*H561*I561</f>
        <v>48846.478552032735</v>
      </c>
      <c r="K561" s="35"/>
      <c r="L561" s="78"/>
    </row>
    <row r="562" spans="2:12">
      <c r="B562" s="46"/>
      <c r="C562" s="18">
        <f>'Quark excitation u_d'!C$7</f>
        <v>4.5</v>
      </c>
      <c r="D562" s="18">
        <f>'Quark excitation u_d'!C$7</f>
        <v>4.5</v>
      </c>
      <c r="E562" s="18">
        <f>'Quark excitation u_d'!C$7</f>
        <v>4.5</v>
      </c>
      <c r="F562" s="30">
        <f>'Quark excitation T'!C9</f>
        <v>23.319164877669948</v>
      </c>
      <c r="G562" s="30">
        <f>'Quark excitation T'!C9</f>
        <v>23.319164877669948</v>
      </c>
      <c r="H562" s="32">
        <f>Configs!I$35</f>
        <v>2</v>
      </c>
      <c r="I562" s="20">
        <v>0.5</v>
      </c>
      <c r="J562" s="35">
        <f t="shared" si="26"/>
        <v>49552.266935191961</v>
      </c>
      <c r="K562" s="35"/>
      <c r="L562" s="78"/>
    </row>
    <row r="563" spans="2:12">
      <c r="B563" s="46"/>
      <c r="C563" s="18">
        <f>'Quark excitation u_d'!C$7</f>
        <v>4.5</v>
      </c>
      <c r="D563" s="18">
        <f>'Quark excitation u_d'!C$7</f>
        <v>4.5</v>
      </c>
      <c r="E563" s="18">
        <f>'Quark excitation u_d'!C$7</f>
        <v>4.5</v>
      </c>
      <c r="F563" s="30">
        <f>'Quark excitation T'!C10</f>
        <v>23.485831544336616</v>
      </c>
      <c r="G563" s="30">
        <f>'Quark excitation T'!C10</f>
        <v>23.485831544336616</v>
      </c>
      <c r="H563" s="32">
        <f>Configs!I$35</f>
        <v>2</v>
      </c>
      <c r="I563" s="20">
        <v>0.5</v>
      </c>
      <c r="J563" s="35">
        <f t="shared" si="26"/>
        <v>50263.117818351187</v>
      </c>
      <c r="K563" s="35"/>
      <c r="L563" s="78"/>
    </row>
    <row r="564" spans="2:12">
      <c r="B564" s="46"/>
      <c r="C564" s="18">
        <f>'Quark excitation u_d'!C$7</f>
        <v>4.5</v>
      </c>
      <c r="D564" s="18">
        <f>'Quark excitation u_d'!C$7</f>
        <v>4.5</v>
      </c>
      <c r="E564" s="18">
        <f>'Quark excitation u_d'!C$7</f>
        <v>4.5</v>
      </c>
      <c r="F564" s="30">
        <f>'Quark excitation T'!C11</f>
        <v>23.65249821100328</v>
      </c>
      <c r="G564" s="30">
        <f>'Quark excitation T'!C11</f>
        <v>23.65249821100328</v>
      </c>
      <c r="H564" s="32">
        <f>Configs!I$35</f>
        <v>2</v>
      </c>
      <c r="I564" s="20">
        <v>0.5</v>
      </c>
      <c r="J564" s="35">
        <f t="shared" si="26"/>
        <v>50979.031201510414</v>
      </c>
      <c r="K564" s="23"/>
      <c r="L564" s="79"/>
    </row>
    <row r="565" spans="2:12">
      <c r="B565" s="46"/>
      <c r="C565" s="18">
        <f>'Quark excitation u_d'!C$7</f>
        <v>4.5</v>
      </c>
      <c r="D565" s="18">
        <f>'Quark excitation u_d'!C$7</f>
        <v>4.5</v>
      </c>
      <c r="E565" s="18">
        <f>'Quark excitation u_d'!C$7</f>
        <v>4.5</v>
      </c>
      <c r="F565" s="30">
        <f>'Quark excitation T'!C12</f>
        <v>23.819164877669948</v>
      </c>
      <c r="G565" s="30">
        <f>'Quark excitation T'!C12</f>
        <v>23.819164877669948</v>
      </c>
      <c r="H565" s="32">
        <f>Configs!I$35</f>
        <v>2</v>
      </c>
      <c r="I565" s="20">
        <v>0.5</v>
      </c>
      <c r="J565" s="35">
        <f t="shared" si="26"/>
        <v>51700.00708466964</v>
      </c>
      <c r="K565" s="23"/>
      <c r="L565" s="79"/>
    </row>
    <row r="566" spans="2:12">
      <c r="B566" s="46"/>
      <c r="C566" s="18">
        <f>'Quark excitation u_d'!C$7</f>
        <v>4.5</v>
      </c>
      <c r="D566" s="18">
        <f>'Quark excitation u_d'!C$7</f>
        <v>4.5</v>
      </c>
      <c r="E566" s="18">
        <f>'Quark excitation u_d'!C$7</f>
        <v>4.5</v>
      </c>
      <c r="F566" s="30">
        <f>'Quark excitation T'!C13</f>
        <v>23.985831544336616</v>
      </c>
      <c r="G566" s="30">
        <f>'Quark excitation T'!C13</f>
        <v>23.985831544336616</v>
      </c>
      <c r="H566" s="32">
        <f>Configs!I$35</f>
        <v>2</v>
      </c>
      <c r="I566" s="20">
        <v>0.5</v>
      </c>
      <c r="J566" s="35">
        <f t="shared" si="26"/>
        <v>52426.045467828866</v>
      </c>
      <c r="K566" s="17"/>
      <c r="L566" s="45"/>
    </row>
    <row r="567" spans="2:12">
      <c r="B567" s="46"/>
      <c r="C567" s="18">
        <f>'Quark excitation u_d'!C$7</f>
        <v>4.5</v>
      </c>
      <c r="D567" s="18">
        <f>'Quark excitation u_d'!C$7</f>
        <v>4.5</v>
      </c>
      <c r="E567" s="18">
        <f>'Quark excitation u_d'!C$7</f>
        <v>4.5</v>
      </c>
      <c r="F567" s="30">
        <f>'Quark excitation T'!C14</f>
        <v>24.15249821100328</v>
      </c>
      <c r="G567" s="30">
        <f>'Quark excitation T'!C14</f>
        <v>24.15249821100328</v>
      </c>
      <c r="H567" s="32">
        <f>Configs!I$35</f>
        <v>2</v>
      </c>
      <c r="I567" s="20">
        <v>0.5</v>
      </c>
      <c r="J567" s="35">
        <f t="shared" si="26"/>
        <v>53157.146350988085</v>
      </c>
      <c r="K567" s="17"/>
      <c r="L567" s="45"/>
    </row>
    <row r="568" spans="2:12">
      <c r="B568" s="46"/>
      <c r="C568" s="18">
        <f>'Quark excitation u_d'!C$7</f>
        <v>4.5</v>
      </c>
      <c r="D568" s="18">
        <f>'Quark excitation u_d'!C$7</f>
        <v>4.5</v>
      </c>
      <c r="E568" s="18">
        <f>'Quark excitation u_d'!C$7</f>
        <v>4.5</v>
      </c>
      <c r="F568" s="30">
        <f>'Quark excitation T'!C15</f>
        <v>24.319164877669948</v>
      </c>
      <c r="G568" s="30">
        <f>'Quark excitation T'!C15</f>
        <v>24.319164877669948</v>
      </c>
      <c r="H568" s="32">
        <f>Configs!I$35</f>
        <v>2</v>
      </c>
      <c r="I568" s="20">
        <v>0.5</v>
      </c>
      <c r="J568" s="35">
        <f t="shared" si="26"/>
        <v>53893.309734147311</v>
      </c>
      <c r="K568" s="17"/>
      <c r="L568" s="45"/>
    </row>
    <row r="569" spans="2:12">
      <c r="B569" s="46"/>
      <c r="C569" s="18">
        <f>'Quark excitation u_d'!C$7</f>
        <v>4.5</v>
      </c>
      <c r="D569" s="18">
        <f>'Quark excitation u_d'!C$7</f>
        <v>4.5</v>
      </c>
      <c r="E569" s="18">
        <f>'Quark excitation u_d'!C$7</f>
        <v>4.5</v>
      </c>
      <c r="F569" s="30">
        <f>'Quark excitation T'!C16</f>
        <v>24.485831544336616</v>
      </c>
      <c r="G569" s="30">
        <f>'Quark excitation T'!C16</f>
        <v>24.485831544336616</v>
      </c>
      <c r="H569" s="32">
        <f>Configs!I$35</f>
        <v>2</v>
      </c>
      <c r="I569" s="20">
        <v>0.5</v>
      </c>
      <c r="J569" s="35">
        <f t="shared" si="26"/>
        <v>54634.535617306537</v>
      </c>
      <c r="K569" s="17"/>
      <c r="L569" s="45"/>
    </row>
    <row r="570" spans="2:12" ht="15.75" thickBot="1">
      <c r="B570" s="47"/>
      <c r="C570" s="75">
        <f>'Quark excitation u_d'!C$7</f>
        <v>4.5</v>
      </c>
      <c r="D570" s="75">
        <f>'Quark excitation u_d'!C$7</f>
        <v>4.5</v>
      </c>
      <c r="E570" s="75">
        <f>'Quark excitation u_d'!C$7</f>
        <v>4.5</v>
      </c>
      <c r="F570" s="92">
        <f>'Quark excitation T'!C17</f>
        <v>24.819164877669948</v>
      </c>
      <c r="G570" s="92">
        <f>'Quark excitation T'!C17</f>
        <v>24.819164877669948</v>
      </c>
      <c r="H570" s="51">
        <f>Configs!I$35</f>
        <v>2</v>
      </c>
      <c r="I570" s="52">
        <v>0.5</v>
      </c>
      <c r="J570" s="53">
        <f>C570*D570*E570*F570*G570*H570*I570</f>
        <v>56132.174883624983</v>
      </c>
      <c r="K570" s="50"/>
      <c r="L570" s="94"/>
    </row>
  </sheetData>
  <sheetProtection password="EC3E" sheet="1" objects="1" scenarios="1"/>
  <mergeCells count="47">
    <mergeCell ref="B547:L547"/>
    <mergeCell ref="B559:L559"/>
    <mergeCell ref="B540:L542"/>
    <mergeCell ref="C543:F543"/>
    <mergeCell ref="J543:J544"/>
    <mergeCell ref="K543:K544"/>
    <mergeCell ref="L543:L544"/>
    <mergeCell ref="B278:L278"/>
    <mergeCell ref="B317:L317"/>
    <mergeCell ref="K117:K118"/>
    <mergeCell ref="L117:L118"/>
    <mergeCell ref="B121:L121"/>
    <mergeCell ref="B215:L217"/>
    <mergeCell ref="C218:F218"/>
    <mergeCell ref="J218:J219"/>
    <mergeCell ref="K218:K219"/>
    <mergeCell ref="L218:L219"/>
    <mergeCell ref="B222:L222"/>
    <mergeCell ref="B140:L140"/>
    <mergeCell ref="C117:F117"/>
    <mergeCell ref="J117:J118"/>
    <mergeCell ref="C1:O2"/>
    <mergeCell ref="C11:F11"/>
    <mergeCell ref="L11:L12"/>
    <mergeCell ref="M11:M12"/>
    <mergeCell ref="B114:L116"/>
    <mergeCell ref="B38:L38"/>
    <mergeCell ref="K34:K35"/>
    <mergeCell ref="N24:N28"/>
    <mergeCell ref="B8:N10"/>
    <mergeCell ref="C34:F34"/>
    <mergeCell ref="L34:L35"/>
    <mergeCell ref="J34:J35"/>
    <mergeCell ref="B31:L33"/>
    <mergeCell ref="B350:L350"/>
    <mergeCell ref="B404:L406"/>
    <mergeCell ref="C407:F407"/>
    <mergeCell ref="J407:J408"/>
    <mergeCell ref="K407:K408"/>
    <mergeCell ref="L407:L408"/>
    <mergeCell ref="B389:L389"/>
    <mergeCell ref="B526:L526"/>
    <mergeCell ref="B411:L411"/>
    <mergeCell ref="B434:L434"/>
    <mergeCell ref="B448:L448"/>
    <mergeCell ref="B460:L460"/>
    <mergeCell ref="B482:L482"/>
  </mergeCells>
  <pageMargins left="0.7" right="0.7" top="0.78740157499999996" bottom="0.78740157499999996" header="0.3" footer="0.3"/>
  <pageSetup paperSize="9" orientation="portrait" horizontalDpi="0" verticalDpi="0" r:id="rId1"/>
  <ignoredErrors>
    <ignoredError sqref="F44 F41 G238" formula="1"/>
  </ignoredErrors>
  <drawing r:id="rId2"/>
</worksheet>
</file>

<file path=xl/worksheets/sheet3.xml><?xml version="1.0" encoding="utf-8"?>
<worksheet xmlns="http://schemas.openxmlformats.org/spreadsheetml/2006/main" xmlns:r="http://schemas.openxmlformats.org/officeDocument/2006/relationships">
  <dimension ref="B2:K43"/>
  <sheetViews>
    <sheetView workbookViewId="0">
      <selection activeCell="G21" sqref="G21"/>
    </sheetView>
  </sheetViews>
  <sheetFormatPr baseColWidth="10" defaultRowHeight="15"/>
  <cols>
    <col min="2" max="2" width="26.140625" customWidth="1"/>
    <col min="3" max="3" width="12.42578125" customWidth="1"/>
    <col min="4" max="4" width="2.28515625" customWidth="1"/>
    <col min="6" max="6" width="14.28515625" customWidth="1"/>
    <col min="8" max="8" width="22.42578125" customWidth="1"/>
    <col min="9" max="9" width="11.5703125" customWidth="1"/>
    <col min="10" max="10" width="2.140625" customWidth="1"/>
    <col min="11" max="11" width="16.140625" customWidth="1"/>
  </cols>
  <sheetData>
    <row r="2" spans="2:11">
      <c r="B2" s="5" t="s">
        <v>566</v>
      </c>
      <c r="C2" s="5"/>
    </row>
    <row r="3" spans="2:11">
      <c r="B3">
        <v>3</v>
      </c>
    </row>
    <row r="4" spans="2:11">
      <c r="B4">
        <v>4</v>
      </c>
    </row>
    <row r="5" spans="2:11">
      <c r="B5">
        <v>5</v>
      </c>
    </row>
    <row r="6" spans="2:11">
      <c r="B6">
        <v>6</v>
      </c>
    </row>
    <row r="9" spans="2:11">
      <c r="B9" s="5" t="s">
        <v>567</v>
      </c>
      <c r="C9" s="5"/>
      <c r="E9" s="5" t="s">
        <v>569</v>
      </c>
      <c r="H9" s="5" t="s">
        <v>568</v>
      </c>
      <c r="I9" s="5"/>
      <c r="K9" s="5" t="s">
        <v>569</v>
      </c>
    </row>
    <row r="10" spans="2:11">
      <c r="B10" s="8" t="s">
        <v>4</v>
      </c>
      <c r="C10" s="9">
        <f>B3/B3</f>
        <v>1</v>
      </c>
      <c r="E10" s="4" t="s">
        <v>574</v>
      </c>
      <c r="F10" t="s">
        <v>526</v>
      </c>
      <c r="H10" s="11" t="s">
        <v>19</v>
      </c>
      <c r="I10" s="9">
        <f>B3/2</f>
        <v>1.5</v>
      </c>
      <c r="K10" t="s">
        <v>572</v>
      </c>
    </row>
    <row r="11" spans="2:11">
      <c r="B11" s="7" t="s">
        <v>5</v>
      </c>
      <c r="C11" s="9">
        <f>(B3+1)/B3</f>
        <v>1.3333333333333333</v>
      </c>
      <c r="E11" s="4" t="s">
        <v>575</v>
      </c>
      <c r="F11" t="s">
        <v>1</v>
      </c>
      <c r="H11" s="11" t="s">
        <v>19</v>
      </c>
      <c r="I11" s="9">
        <f>B3/2</f>
        <v>1.5</v>
      </c>
      <c r="K11" t="s">
        <v>572</v>
      </c>
    </row>
    <row r="12" spans="2:11">
      <c r="B12" s="8" t="s">
        <v>6</v>
      </c>
      <c r="C12" s="9">
        <f>(B3+2)/B3</f>
        <v>1.6666666666666667</v>
      </c>
      <c r="E12" s="4" t="s">
        <v>575</v>
      </c>
      <c r="F12" t="s">
        <v>1</v>
      </c>
      <c r="H12" s="11" t="s">
        <v>19</v>
      </c>
      <c r="I12" s="9">
        <f>B3/2</f>
        <v>1.5</v>
      </c>
      <c r="K12" t="s">
        <v>572</v>
      </c>
    </row>
    <row r="13" spans="2:11">
      <c r="B13" s="8" t="s">
        <v>7</v>
      </c>
      <c r="C13" s="9">
        <f>B4/B4</f>
        <v>1</v>
      </c>
      <c r="E13" s="4" t="s">
        <v>576</v>
      </c>
      <c r="F13" t="s">
        <v>1</v>
      </c>
      <c r="H13" s="11" t="s">
        <v>20</v>
      </c>
      <c r="I13" s="9">
        <f>B4/2</f>
        <v>2</v>
      </c>
      <c r="K13" t="s">
        <v>572</v>
      </c>
    </row>
    <row r="14" spans="2:11">
      <c r="B14" s="8" t="s">
        <v>8</v>
      </c>
      <c r="C14" s="9">
        <f>(B4+1)/B4</f>
        <v>1.25</v>
      </c>
      <c r="E14" s="4" t="s">
        <v>576</v>
      </c>
      <c r="F14" t="s">
        <v>1</v>
      </c>
      <c r="H14" s="11" t="s">
        <v>20</v>
      </c>
      <c r="I14" s="9">
        <f>B4/2</f>
        <v>2</v>
      </c>
      <c r="K14" t="s">
        <v>572</v>
      </c>
    </row>
    <row r="15" spans="2:11">
      <c r="B15" s="8" t="s">
        <v>5</v>
      </c>
      <c r="C15" s="9">
        <f>(B3+1)/B3</f>
        <v>1.3333333333333333</v>
      </c>
      <c r="E15" s="4" t="s">
        <v>576</v>
      </c>
      <c r="F15" t="s">
        <v>1</v>
      </c>
      <c r="H15" s="11" t="s">
        <v>20</v>
      </c>
      <c r="I15" s="9">
        <f>B4/2</f>
        <v>2</v>
      </c>
      <c r="K15" t="s">
        <v>572</v>
      </c>
    </row>
    <row r="16" spans="2:11">
      <c r="B16" s="8" t="s">
        <v>9</v>
      </c>
      <c r="C16" s="9">
        <f>(B4-1+B4-1)/B4</f>
        <v>1.5</v>
      </c>
      <c r="E16" s="4" t="s">
        <v>576</v>
      </c>
      <c r="F16" t="s">
        <v>2</v>
      </c>
      <c r="H16" s="11" t="s">
        <v>20</v>
      </c>
      <c r="I16" s="9">
        <f>B4/2</f>
        <v>2</v>
      </c>
      <c r="K16" t="s">
        <v>572</v>
      </c>
    </row>
    <row r="17" spans="2:11">
      <c r="B17" s="8" t="s">
        <v>392</v>
      </c>
      <c r="C17" s="9">
        <f>(B4+0.5-1+B4+0.5-1)/B4</f>
        <v>1.75</v>
      </c>
      <c r="E17" s="4" t="s">
        <v>576</v>
      </c>
      <c r="F17" t="s">
        <v>2</v>
      </c>
      <c r="H17" s="11" t="s">
        <v>21</v>
      </c>
      <c r="I17" s="9">
        <f>B5/2</f>
        <v>2.5</v>
      </c>
      <c r="K17" t="s">
        <v>572</v>
      </c>
    </row>
    <row r="18" spans="2:11">
      <c r="B18" s="8" t="s">
        <v>10</v>
      </c>
      <c r="C18" s="9">
        <f>B5/B5</f>
        <v>1</v>
      </c>
      <c r="D18" s="4"/>
      <c r="E18" s="4" t="s">
        <v>577</v>
      </c>
      <c r="F18" t="s">
        <v>1</v>
      </c>
      <c r="H18" s="11" t="s">
        <v>21</v>
      </c>
      <c r="I18" s="9">
        <f>B5/2</f>
        <v>2.5</v>
      </c>
      <c r="K18" t="s">
        <v>572</v>
      </c>
    </row>
    <row r="19" spans="2:11">
      <c r="B19" s="8" t="s">
        <v>11</v>
      </c>
      <c r="C19" s="9">
        <f>(B5-1+B5-1)/B5</f>
        <v>1.6</v>
      </c>
      <c r="D19" s="4"/>
      <c r="E19" s="4" t="s">
        <v>577</v>
      </c>
      <c r="F19" t="s">
        <v>2</v>
      </c>
      <c r="H19" s="11" t="s">
        <v>22</v>
      </c>
      <c r="I19" s="9">
        <f>B6/2</f>
        <v>3</v>
      </c>
      <c r="K19" t="s">
        <v>572</v>
      </c>
    </row>
    <row r="20" spans="2:11">
      <c r="B20" s="8" t="s">
        <v>12</v>
      </c>
      <c r="C20" s="9">
        <f>B6/B6</f>
        <v>1</v>
      </c>
      <c r="D20" s="4"/>
      <c r="E20" s="4" t="s">
        <v>578</v>
      </c>
      <c r="F20" t="s">
        <v>1</v>
      </c>
      <c r="H20" s="11" t="s">
        <v>22</v>
      </c>
      <c r="I20" s="9">
        <f>B6/2</f>
        <v>3</v>
      </c>
      <c r="K20" t="s">
        <v>572</v>
      </c>
    </row>
    <row r="21" spans="2:11">
      <c r="B21" s="8" t="s">
        <v>13</v>
      </c>
      <c r="C21" s="9">
        <f>(B6-1+B6-1)/B6</f>
        <v>1.6666666666666667</v>
      </c>
      <c r="D21" s="4"/>
      <c r="E21" s="4" t="s">
        <v>578</v>
      </c>
      <c r="F21" t="s">
        <v>2</v>
      </c>
      <c r="H21" s="11" t="s">
        <v>5</v>
      </c>
      <c r="I21" s="9">
        <f>B4/3</f>
        <v>1.3333333333333333</v>
      </c>
      <c r="K21" t="s">
        <v>573</v>
      </c>
    </row>
    <row r="22" spans="2:11">
      <c r="B22" s="8" t="s">
        <v>10</v>
      </c>
      <c r="C22" s="9">
        <f>B5/B5</f>
        <v>1</v>
      </c>
      <c r="D22" s="4"/>
      <c r="E22" s="4" t="s">
        <v>579</v>
      </c>
      <c r="F22" t="s">
        <v>1</v>
      </c>
      <c r="H22" s="11" t="s">
        <v>5</v>
      </c>
      <c r="I22" s="9">
        <f>B4/3</f>
        <v>1.3333333333333333</v>
      </c>
      <c r="K22" t="s">
        <v>573</v>
      </c>
    </row>
    <row r="23" spans="2:11">
      <c r="B23" s="8" t="s">
        <v>14</v>
      </c>
      <c r="C23" s="9">
        <f>(B5+1)/B5</f>
        <v>1.2</v>
      </c>
      <c r="D23" s="4"/>
      <c r="E23" t="s">
        <v>579</v>
      </c>
      <c r="F23" t="s">
        <v>1</v>
      </c>
      <c r="H23" s="11" t="s">
        <v>5</v>
      </c>
      <c r="I23" s="9">
        <f>B4/3</f>
        <v>1.3333333333333333</v>
      </c>
      <c r="K23" t="s">
        <v>573</v>
      </c>
    </row>
    <row r="24" spans="2:11">
      <c r="B24" s="8" t="s">
        <v>11</v>
      </c>
      <c r="C24" s="9">
        <f>(B5-1+B5-1)/B5</f>
        <v>1.6</v>
      </c>
      <c r="D24" s="4"/>
      <c r="E24" t="s">
        <v>579</v>
      </c>
      <c r="F24" t="s">
        <v>2</v>
      </c>
      <c r="H24" s="11" t="s">
        <v>5</v>
      </c>
      <c r="I24" s="9">
        <f>B4/3</f>
        <v>1.3333333333333333</v>
      </c>
      <c r="K24" t="s">
        <v>573</v>
      </c>
    </row>
    <row r="25" spans="2:11">
      <c r="B25" s="8" t="s">
        <v>15</v>
      </c>
      <c r="C25" s="9">
        <f>(B5+0.5-1+B5+0-1)/B5</f>
        <v>1.7</v>
      </c>
      <c r="D25" s="4"/>
      <c r="E25" t="s">
        <v>579</v>
      </c>
      <c r="F25" t="s">
        <v>3</v>
      </c>
      <c r="H25" s="11" t="s">
        <v>5</v>
      </c>
      <c r="I25" s="9">
        <f>B4/3</f>
        <v>1.3333333333333333</v>
      </c>
      <c r="K25" t="s">
        <v>573</v>
      </c>
    </row>
    <row r="26" spans="2:11">
      <c r="B26" s="8" t="s">
        <v>16</v>
      </c>
      <c r="C26" s="9">
        <f>(B5+0-0.5+B5+0-0.5)/B5</f>
        <v>1.8</v>
      </c>
      <c r="D26" s="4"/>
      <c r="E26" t="s">
        <v>579</v>
      </c>
      <c r="F26" t="s">
        <v>3</v>
      </c>
      <c r="H26" s="11" t="s">
        <v>5</v>
      </c>
      <c r="I26" s="9">
        <f>B4/3</f>
        <v>1.3333333333333333</v>
      </c>
      <c r="K26" t="s">
        <v>573</v>
      </c>
    </row>
    <row r="27" spans="2:11">
      <c r="B27" s="8" t="s">
        <v>17</v>
      </c>
      <c r="C27" s="9">
        <f>(B5+1-1+B5+0.5-1)/B5</f>
        <v>1.9</v>
      </c>
      <c r="D27" s="4"/>
      <c r="E27" t="s">
        <v>579</v>
      </c>
      <c r="F27" t="s">
        <v>3</v>
      </c>
      <c r="H27" s="11" t="s">
        <v>5</v>
      </c>
      <c r="I27" s="9">
        <f>B4/3</f>
        <v>1.3333333333333333</v>
      </c>
      <c r="K27" t="s">
        <v>573</v>
      </c>
    </row>
    <row r="28" spans="2:11">
      <c r="B28" s="8" t="s">
        <v>18</v>
      </c>
      <c r="C28" s="9">
        <f>(B5+1-1+B5+1-1)/B5</f>
        <v>2</v>
      </c>
      <c r="D28" s="4"/>
      <c r="E28" t="s">
        <v>579</v>
      </c>
      <c r="F28" t="s">
        <v>3</v>
      </c>
    </row>
    <row r="29" spans="2:11">
      <c r="B29" s="3"/>
      <c r="C29" s="3"/>
      <c r="D29" s="4"/>
    </row>
    <row r="30" spans="2:11">
      <c r="B30" s="3"/>
      <c r="C30" s="3"/>
      <c r="D30" s="4"/>
    </row>
    <row r="31" spans="2:11">
      <c r="B31" s="6" t="s">
        <v>571</v>
      </c>
      <c r="C31" s="6"/>
      <c r="D31" s="4"/>
      <c r="H31" s="12" t="s">
        <v>570</v>
      </c>
    </row>
    <row r="32" spans="2:11">
      <c r="B32" s="8" t="s">
        <v>23</v>
      </c>
      <c r="C32" s="13">
        <f>2/(2*3)</f>
        <v>0.33333333333333331</v>
      </c>
      <c r="D32" s="4"/>
      <c r="E32" t="s">
        <v>580</v>
      </c>
      <c r="H32" s="16">
        <v>0.33333333333333331</v>
      </c>
      <c r="I32" s="9">
        <f>1/3</f>
        <v>0.33333333333333331</v>
      </c>
      <c r="K32" t="s">
        <v>220</v>
      </c>
    </row>
    <row r="33" spans="2:11">
      <c r="B33" s="8" t="s">
        <v>24</v>
      </c>
      <c r="C33" s="13">
        <f>3/(2*3)</f>
        <v>0.5</v>
      </c>
      <c r="D33" s="4"/>
      <c r="E33" t="s">
        <v>580</v>
      </c>
      <c r="H33" s="19" t="s">
        <v>4</v>
      </c>
      <c r="I33" s="9">
        <f>3/3</f>
        <v>1</v>
      </c>
      <c r="K33" t="s">
        <v>526</v>
      </c>
    </row>
    <row r="34" spans="2:11">
      <c r="B34" s="8" t="s">
        <v>25</v>
      </c>
      <c r="C34" s="13">
        <f>4/(2*3)</f>
        <v>0.66666666666666663</v>
      </c>
      <c r="D34" s="4"/>
      <c r="E34" t="s">
        <v>580</v>
      </c>
      <c r="H34" s="19" t="s">
        <v>5</v>
      </c>
      <c r="I34" s="9">
        <f>4/3</f>
        <v>1.3333333333333333</v>
      </c>
      <c r="K34" t="s">
        <v>2</v>
      </c>
    </row>
    <row r="35" spans="2:11">
      <c r="B35" s="8" t="s">
        <v>26</v>
      </c>
      <c r="C35" s="13">
        <f>5/(2*3)</f>
        <v>0.83333333333333337</v>
      </c>
      <c r="D35" s="4"/>
      <c r="E35" t="s">
        <v>580</v>
      </c>
      <c r="H35" s="19" t="s">
        <v>35</v>
      </c>
      <c r="I35" s="9">
        <f>6/3</f>
        <v>2</v>
      </c>
      <c r="K35" t="s">
        <v>582</v>
      </c>
    </row>
    <row r="36" spans="2:11">
      <c r="B36" s="8" t="s">
        <v>27</v>
      </c>
      <c r="C36" s="13">
        <f>6/(2*3)</f>
        <v>1</v>
      </c>
      <c r="D36" s="4"/>
      <c r="E36" t="s">
        <v>580</v>
      </c>
      <c r="H36" s="19" t="s">
        <v>221</v>
      </c>
      <c r="I36" s="9">
        <f>4/4*4/4</f>
        <v>1</v>
      </c>
    </row>
    <row r="37" spans="2:11">
      <c r="B37" s="8" t="s">
        <v>28</v>
      </c>
      <c r="C37" s="13">
        <f>7/(2*3)</f>
        <v>1.1666666666666667</v>
      </c>
      <c r="D37" s="4"/>
      <c r="E37" t="s">
        <v>580</v>
      </c>
      <c r="H37" s="19" t="s">
        <v>222</v>
      </c>
      <c r="I37" s="2">
        <f>4.5/4*4/4</f>
        <v>1.125</v>
      </c>
    </row>
    <row r="38" spans="2:11">
      <c r="B38" s="8" t="s">
        <v>29</v>
      </c>
      <c r="C38" s="13">
        <f>8/(2*3)</f>
        <v>1.3333333333333333</v>
      </c>
      <c r="D38" s="4"/>
      <c r="E38" t="s">
        <v>580</v>
      </c>
      <c r="H38" s="19" t="s">
        <v>223</v>
      </c>
      <c r="I38" s="9">
        <f>4.5/4*4.5/4</f>
        <v>1.265625</v>
      </c>
    </row>
    <row r="39" spans="2:11">
      <c r="B39" s="11" t="s">
        <v>30</v>
      </c>
      <c r="C39" s="13">
        <f>9/(2*3)</f>
        <v>1.5</v>
      </c>
      <c r="E39" t="s">
        <v>580</v>
      </c>
      <c r="H39" s="19" t="s">
        <v>224</v>
      </c>
      <c r="I39" s="9">
        <f>5/4*4/4</f>
        <v>1.25</v>
      </c>
    </row>
    <row r="40" spans="2:11">
      <c r="B40" s="11" t="s">
        <v>31</v>
      </c>
      <c r="C40" s="13">
        <f>10/(2*3)</f>
        <v>1.6666666666666667</v>
      </c>
      <c r="E40" t="s">
        <v>580</v>
      </c>
      <c r="H40" s="19" t="s">
        <v>225</v>
      </c>
      <c r="I40" s="9">
        <f>5/4*5/4</f>
        <v>1.5625</v>
      </c>
    </row>
    <row r="41" spans="2:11">
      <c r="B41" s="11" t="s">
        <v>32</v>
      </c>
      <c r="C41" s="13">
        <f>11/(2*3)</f>
        <v>1.8333333333333333</v>
      </c>
      <c r="E41" t="s">
        <v>581</v>
      </c>
    </row>
    <row r="42" spans="2:11">
      <c r="B42" s="11" t="s">
        <v>33</v>
      </c>
      <c r="C42" s="13">
        <f>12/(2*3)</f>
        <v>2</v>
      </c>
      <c r="E42" t="s">
        <v>580</v>
      </c>
    </row>
    <row r="43" spans="2:11">
      <c r="B43" s="11" t="s">
        <v>34</v>
      </c>
      <c r="C43" s="13">
        <f>14/(2*3)</f>
        <v>2.3333333333333335</v>
      </c>
      <c r="E43" t="s">
        <v>581</v>
      </c>
    </row>
  </sheetData>
  <sheetProtection password="EC3E" sheet="1" objects="1" scenarios="1"/>
  <pageMargins left="0.7" right="0.7" top="0.78740157499999996" bottom="0.78740157499999996" header="0.3" footer="0.3"/>
</worksheet>
</file>

<file path=xl/worksheets/sheet4.xml><?xml version="1.0" encoding="utf-8"?>
<worksheet xmlns="http://schemas.openxmlformats.org/spreadsheetml/2006/main" xmlns:r="http://schemas.openxmlformats.org/officeDocument/2006/relationships">
  <dimension ref="B2:E30"/>
  <sheetViews>
    <sheetView workbookViewId="0">
      <selection activeCell="D33" sqref="D33"/>
    </sheetView>
  </sheetViews>
  <sheetFormatPr baseColWidth="10" defaultRowHeight="15"/>
  <cols>
    <col min="2" max="2" width="27.140625" customWidth="1"/>
    <col min="3" max="3" width="15.28515625" customWidth="1"/>
    <col min="4" max="4" width="46.42578125" customWidth="1"/>
  </cols>
  <sheetData>
    <row r="2" spans="2:5">
      <c r="B2" t="s">
        <v>562</v>
      </c>
    </row>
    <row r="3" spans="2:5" ht="15.75" thickBot="1"/>
    <row r="4" spans="2:5">
      <c r="B4" s="157" t="s">
        <v>561</v>
      </c>
      <c r="C4" s="158"/>
      <c r="D4" s="158"/>
      <c r="E4" s="159"/>
    </row>
    <row r="5" spans="2:5" ht="15.75" thickBot="1">
      <c r="B5" s="163"/>
      <c r="C5" s="164"/>
      <c r="D5" s="164"/>
      <c r="E5" s="165"/>
    </row>
    <row r="6" spans="2:5">
      <c r="B6" t="s">
        <v>563</v>
      </c>
      <c r="C6" t="s">
        <v>564</v>
      </c>
      <c r="D6" t="s">
        <v>565</v>
      </c>
    </row>
    <row r="7" spans="2:5">
      <c r="B7" s="10" t="s">
        <v>36</v>
      </c>
      <c r="C7" s="9">
        <f>Configs!C11*Configs!I11*Configs!I11*Configs!I11</f>
        <v>4.5</v>
      </c>
      <c r="D7" t="s">
        <v>0</v>
      </c>
    </row>
    <row r="8" spans="2:5">
      <c r="B8" s="10" t="s">
        <v>37</v>
      </c>
      <c r="C8" s="9">
        <f>(Configs!C$11*Configs!I$11*Configs!I$11*Configs!I$11)+Configs!C32</f>
        <v>4.833333333333333</v>
      </c>
      <c r="D8" t="s">
        <v>583</v>
      </c>
    </row>
    <row r="9" spans="2:5">
      <c r="B9" s="10" t="s">
        <v>38</v>
      </c>
      <c r="C9" s="9">
        <f>(Configs!C$11*Configs!I$11*Configs!I$11*Configs!I$11)+Configs!C33</f>
        <v>5</v>
      </c>
      <c r="D9" t="s">
        <v>583</v>
      </c>
    </row>
    <row r="10" spans="2:5">
      <c r="B10" s="10" t="s">
        <v>39</v>
      </c>
      <c r="C10" s="9">
        <f>(Configs!C$11*Configs!I$11*Configs!I$11*Configs!I$11)+Configs!C34</f>
        <v>5.166666666666667</v>
      </c>
      <c r="D10" t="s">
        <v>583</v>
      </c>
    </row>
    <row r="11" spans="2:5">
      <c r="B11" s="10" t="s">
        <v>40</v>
      </c>
      <c r="C11" s="9">
        <f>(Configs!C$11*Configs!I$11*Configs!I$11*Configs!I$11)+Configs!C35</f>
        <v>5.333333333333333</v>
      </c>
      <c r="D11" t="s">
        <v>583</v>
      </c>
    </row>
    <row r="12" spans="2:5">
      <c r="B12" s="10" t="s">
        <v>41</v>
      </c>
      <c r="C12" s="9">
        <f>(Configs!C$11*Configs!I$11*Configs!I$11*Configs!I$11)+Configs!C36</f>
        <v>5.5</v>
      </c>
      <c r="D12" t="s">
        <v>583</v>
      </c>
    </row>
    <row r="13" spans="2:5">
      <c r="B13" s="10" t="s">
        <v>42</v>
      </c>
      <c r="C13" s="9">
        <f>(Configs!C$11*Configs!I$11*Configs!I$11*Configs!I$11)+Configs!C37</f>
        <v>5.666666666666667</v>
      </c>
      <c r="D13" t="s">
        <v>583</v>
      </c>
    </row>
    <row r="14" spans="2:5">
      <c r="B14" s="10" t="s">
        <v>43</v>
      </c>
      <c r="C14" s="9">
        <f>(Configs!C$11*Configs!I$11*Configs!I$11*Configs!I$11)+Configs!C38</f>
        <v>5.833333333333333</v>
      </c>
      <c r="D14" t="s">
        <v>583</v>
      </c>
    </row>
    <row r="15" spans="2:5">
      <c r="B15" s="10" t="s">
        <v>44</v>
      </c>
      <c r="C15" s="9">
        <f>(Configs!C$11*Configs!I$11*Configs!I$11*Configs!I$11)+Configs!C39</f>
        <v>6</v>
      </c>
      <c r="D15" t="s">
        <v>583</v>
      </c>
    </row>
    <row r="16" spans="2:5">
      <c r="B16" s="10" t="s">
        <v>45</v>
      </c>
      <c r="C16" s="9">
        <f>(Configs!C$11*Configs!I$11*Configs!I$11*Configs!I$11)+Configs!C40</f>
        <v>6.166666666666667</v>
      </c>
      <c r="D16" t="s">
        <v>583</v>
      </c>
    </row>
    <row r="17" spans="2:4">
      <c r="B17" s="10" t="s">
        <v>46</v>
      </c>
      <c r="C17" s="9">
        <f>(Configs!C$11*Configs!I$11*Configs!I$11*Configs!I$11)+Configs!C42</f>
        <v>6.5</v>
      </c>
      <c r="D17" t="s">
        <v>583</v>
      </c>
    </row>
    <row r="19" spans="2:4">
      <c r="B19" t="s">
        <v>563</v>
      </c>
      <c r="C19" t="s">
        <v>564</v>
      </c>
      <c r="D19" t="s">
        <v>565</v>
      </c>
    </row>
    <row r="20" spans="2:4">
      <c r="B20" s="10" t="s">
        <v>47</v>
      </c>
      <c r="C20" s="9">
        <f>Configs!C12*Configs!I12*Configs!I12*Configs!I12</f>
        <v>5.625</v>
      </c>
      <c r="D20" t="s">
        <v>0</v>
      </c>
    </row>
    <row r="21" spans="2:4">
      <c r="B21" s="10" t="s">
        <v>48</v>
      </c>
      <c r="C21" s="9">
        <f>(Configs!C$12*Configs!I$12*Configs!I$12*Configs!I$12)+Configs!C32</f>
        <v>5.958333333333333</v>
      </c>
      <c r="D21" t="s">
        <v>583</v>
      </c>
    </row>
    <row r="22" spans="2:4">
      <c r="B22" s="10" t="s">
        <v>49</v>
      </c>
      <c r="C22" s="9">
        <f>(Configs!C$12*Configs!I$12*Configs!I$12*Configs!I$12)+Configs!C33</f>
        <v>6.125</v>
      </c>
      <c r="D22" t="s">
        <v>583</v>
      </c>
    </row>
    <row r="23" spans="2:4">
      <c r="B23" s="10" t="s">
        <v>50</v>
      </c>
      <c r="C23" s="9">
        <f>(Configs!C$12*Configs!I$12*Configs!I$12*Configs!I$12)+Configs!C34</f>
        <v>6.291666666666667</v>
      </c>
      <c r="D23" t="s">
        <v>583</v>
      </c>
    </row>
    <row r="24" spans="2:4">
      <c r="B24" s="10" t="s">
        <v>51</v>
      </c>
      <c r="C24" s="9">
        <f>(Configs!C$12*Configs!I$12*Configs!I$12*Configs!I$12)+Configs!C35</f>
        <v>6.458333333333333</v>
      </c>
      <c r="D24" t="s">
        <v>583</v>
      </c>
    </row>
    <row r="25" spans="2:4">
      <c r="B25" s="10" t="s">
        <v>52</v>
      </c>
      <c r="C25" s="9">
        <f>(Configs!C$12*Configs!I$12*Configs!I$12*Configs!I$12)+Configs!C36</f>
        <v>6.625</v>
      </c>
      <c r="D25" t="s">
        <v>583</v>
      </c>
    </row>
    <row r="26" spans="2:4">
      <c r="B26" s="10" t="s">
        <v>53</v>
      </c>
      <c r="C26" s="9">
        <f>(Configs!C$12*Configs!I$12*Configs!I$12*Configs!I$12)+Configs!C37</f>
        <v>6.791666666666667</v>
      </c>
      <c r="D26" t="s">
        <v>583</v>
      </c>
    </row>
    <row r="27" spans="2:4">
      <c r="B27" s="10" t="s">
        <v>54</v>
      </c>
      <c r="C27" s="9">
        <f>(Configs!C$12*Configs!I$12*Configs!I$12*Configs!I$12)+Configs!C38</f>
        <v>6.958333333333333</v>
      </c>
      <c r="D27" t="s">
        <v>583</v>
      </c>
    </row>
    <row r="28" spans="2:4">
      <c r="B28" s="10" t="s">
        <v>55</v>
      </c>
      <c r="C28" s="9">
        <f>(Configs!C$12*Configs!I$12*Configs!I$12*Configs!I$12)+Configs!C39</f>
        <v>7.125</v>
      </c>
      <c r="D28" t="s">
        <v>583</v>
      </c>
    </row>
    <row r="29" spans="2:4">
      <c r="B29" s="10" t="s">
        <v>56</v>
      </c>
      <c r="C29" s="9">
        <f>(Configs!C$12*Configs!I$12*Configs!I$12*Configs!I$12)+Configs!C40</f>
        <v>7.291666666666667</v>
      </c>
      <c r="D29" t="s">
        <v>583</v>
      </c>
    </row>
    <row r="30" spans="2:4">
      <c r="B30" s="10" t="s">
        <v>57</v>
      </c>
      <c r="C30" s="9">
        <f>(Configs!C$12*Configs!I$12*Configs!I$12*Configs!I$12)+Configs!C42</f>
        <v>7.625</v>
      </c>
      <c r="D30" t="s">
        <v>583</v>
      </c>
    </row>
  </sheetData>
  <sheetProtection password="EC3E" sheet="1" objects="1" scenarios="1"/>
  <mergeCells count="1">
    <mergeCell ref="B4:E5"/>
  </mergeCells>
  <pageMargins left="0.7" right="0.7" top="0.78740157499999996" bottom="0.78740157499999996" header="0.3" footer="0.3"/>
  <pageSetup paperSize="9" orientation="portrait" horizontalDpi="0" verticalDpi="0" r:id="rId1"/>
</worksheet>
</file>

<file path=xl/worksheets/sheet5.xml><?xml version="1.0" encoding="utf-8"?>
<worksheet xmlns="http://schemas.openxmlformats.org/spreadsheetml/2006/main" xmlns:r="http://schemas.openxmlformats.org/officeDocument/2006/relationships">
  <dimension ref="B2:E79"/>
  <sheetViews>
    <sheetView workbookViewId="0">
      <selection activeCell="D46" sqref="D46"/>
    </sheetView>
  </sheetViews>
  <sheetFormatPr baseColWidth="10" defaultRowHeight="15"/>
  <cols>
    <col min="2" max="2" width="27.140625" customWidth="1"/>
    <col min="3" max="3" width="15.28515625" customWidth="1"/>
    <col min="4" max="4" width="48.5703125" customWidth="1"/>
  </cols>
  <sheetData>
    <row r="2" spans="2:5">
      <c r="B2" t="s">
        <v>562</v>
      </c>
    </row>
    <row r="3" spans="2:5" ht="15.75" thickBot="1"/>
    <row r="4" spans="2:5" ht="15" customHeight="1">
      <c r="B4" s="157" t="s">
        <v>584</v>
      </c>
      <c r="C4" s="158"/>
      <c r="D4" s="158"/>
      <c r="E4" s="159"/>
    </row>
    <row r="5" spans="2:5" ht="15.75" customHeight="1" thickBot="1">
      <c r="B5" s="163"/>
      <c r="C5" s="164"/>
      <c r="D5" s="164"/>
      <c r="E5" s="165"/>
    </row>
    <row r="6" spans="2:5">
      <c r="B6" t="s">
        <v>563</v>
      </c>
      <c r="C6" t="s">
        <v>564</v>
      </c>
      <c r="D6" t="s">
        <v>565</v>
      </c>
    </row>
    <row r="7" spans="2:5">
      <c r="B7" s="10" t="s">
        <v>58</v>
      </c>
      <c r="C7" s="9">
        <f>Configs!C13*Configs!I13*Configs!I13*Configs!I13</f>
        <v>8</v>
      </c>
      <c r="D7" t="s">
        <v>69</v>
      </c>
    </row>
    <row r="8" spans="2:5">
      <c r="B8" s="10" t="s">
        <v>59</v>
      </c>
      <c r="C8" s="9">
        <f>(Configs!C$13*Configs!I$13*Configs!I$13*Configs!I$13)+Configs!C32</f>
        <v>8.3333333333333339</v>
      </c>
      <c r="D8" t="s">
        <v>585</v>
      </c>
    </row>
    <row r="9" spans="2:5">
      <c r="B9" s="10" t="s">
        <v>60</v>
      </c>
      <c r="C9" s="9">
        <f>(Configs!C$13*Configs!I$13*Configs!I$13*Configs!I$13)+Configs!C33</f>
        <v>8.5</v>
      </c>
      <c r="D9" t="s">
        <v>585</v>
      </c>
    </row>
    <row r="10" spans="2:5">
      <c r="B10" s="10" t="s">
        <v>61</v>
      </c>
      <c r="C10" s="9">
        <f>(Configs!C$13*Configs!I$13*Configs!I$13*Configs!I$13)+Configs!C34</f>
        <v>8.6666666666666661</v>
      </c>
      <c r="D10" t="s">
        <v>585</v>
      </c>
    </row>
    <row r="11" spans="2:5">
      <c r="B11" s="10" t="s">
        <v>62</v>
      </c>
      <c r="C11" s="9">
        <f>(Configs!C$13*Configs!I$13*Configs!I$13*Configs!I$13)+Configs!C35</f>
        <v>8.8333333333333339</v>
      </c>
      <c r="D11" t="s">
        <v>585</v>
      </c>
    </row>
    <row r="12" spans="2:5">
      <c r="B12" s="10" t="s">
        <v>63</v>
      </c>
      <c r="C12" s="9">
        <f>(Configs!C$13*Configs!I$13*Configs!I$13*Configs!I$13)+Configs!C36</f>
        <v>9</v>
      </c>
      <c r="D12" t="s">
        <v>585</v>
      </c>
    </row>
    <row r="13" spans="2:5">
      <c r="B13" s="10" t="s">
        <v>64</v>
      </c>
      <c r="C13" s="9">
        <f>(Configs!C$13*Configs!I$13*Configs!I$13*Configs!I$13)+Configs!C37</f>
        <v>9.1666666666666661</v>
      </c>
      <c r="D13" t="s">
        <v>585</v>
      </c>
    </row>
    <row r="14" spans="2:5">
      <c r="B14" s="10" t="s">
        <v>65</v>
      </c>
      <c r="C14" s="9">
        <f>(Configs!C$13*Configs!I$13*Configs!I$13*Configs!I$13)+Configs!C38</f>
        <v>9.3333333333333339</v>
      </c>
      <c r="D14" t="s">
        <v>585</v>
      </c>
    </row>
    <row r="15" spans="2:5">
      <c r="B15" s="10" t="s">
        <v>66</v>
      </c>
      <c r="C15" s="9">
        <f>(Configs!C$13*Configs!I$13*Configs!I$13*Configs!I$13)+Configs!C39</f>
        <v>9.5</v>
      </c>
      <c r="D15" t="s">
        <v>585</v>
      </c>
    </row>
    <row r="16" spans="2:5">
      <c r="B16" s="10" t="s">
        <v>67</v>
      </c>
      <c r="C16" s="9">
        <f>(Configs!C$13*Configs!I$13*Configs!I$13*Configs!I$13)+Configs!C40</f>
        <v>9.6666666666666661</v>
      </c>
      <c r="D16" t="s">
        <v>585</v>
      </c>
    </row>
    <row r="17" spans="2:4">
      <c r="B17" s="10" t="s">
        <v>68</v>
      </c>
      <c r="C17" s="9">
        <f>(Configs!C$13*Configs!I$13*Configs!I$13*Configs!I$13)+Configs!C42</f>
        <v>10</v>
      </c>
      <c r="D17" t="s">
        <v>585</v>
      </c>
    </row>
    <row r="19" spans="2:4">
      <c r="B19" t="s">
        <v>563</v>
      </c>
      <c r="C19" t="s">
        <v>564</v>
      </c>
      <c r="D19" t="s">
        <v>565</v>
      </c>
    </row>
    <row r="20" spans="2:4">
      <c r="B20" s="10" t="s">
        <v>82</v>
      </c>
      <c r="C20" s="9">
        <f>Configs!C14*Configs!I14*Configs!I14*Configs!I14</f>
        <v>10</v>
      </c>
      <c r="D20" t="s">
        <v>70</v>
      </c>
    </row>
    <row r="21" spans="2:4">
      <c r="B21" s="10" t="s">
        <v>83</v>
      </c>
      <c r="C21" s="9">
        <f>(Configs!C$14*Configs!I$14*Configs!I$14*Configs!I$14)+Configs!C32</f>
        <v>10.333333333333334</v>
      </c>
      <c r="D21" t="s">
        <v>586</v>
      </c>
    </row>
    <row r="22" spans="2:4">
      <c r="B22" s="10" t="s">
        <v>84</v>
      </c>
      <c r="C22" s="9">
        <f>(Configs!C$14*Configs!I$14*Configs!I$14*Configs!I$14)+Configs!C33</f>
        <v>10.5</v>
      </c>
      <c r="D22" t="s">
        <v>586</v>
      </c>
    </row>
    <row r="23" spans="2:4">
      <c r="B23" s="10" t="s">
        <v>85</v>
      </c>
      <c r="C23" s="9">
        <f>(Configs!C$14*Configs!I$14*Configs!I$14*Configs!I$14)+Configs!C34</f>
        <v>10.666666666666666</v>
      </c>
      <c r="D23" t="s">
        <v>586</v>
      </c>
    </row>
    <row r="24" spans="2:4">
      <c r="B24" s="10" t="s">
        <v>86</v>
      </c>
      <c r="C24" s="9">
        <f>(Configs!C$14*Configs!I$14*Configs!I$14*Configs!I$14)+Configs!C35</f>
        <v>10.833333333333334</v>
      </c>
      <c r="D24" t="s">
        <v>586</v>
      </c>
    </row>
    <row r="25" spans="2:4">
      <c r="B25" s="10" t="s">
        <v>87</v>
      </c>
      <c r="C25" s="9">
        <f>(Configs!C$14*Configs!I$14*Configs!I$14*Configs!I$14)+Configs!C36</f>
        <v>11</v>
      </c>
      <c r="D25" t="s">
        <v>586</v>
      </c>
    </row>
    <row r="26" spans="2:4">
      <c r="B26" s="10" t="s">
        <v>88</v>
      </c>
      <c r="C26" s="9">
        <f>(Configs!C$14*Configs!I$14*Configs!I$14*Configs!I$14)+Configs!C37</f>
        <v>11.166666666666666</v>
      </c>
      <c r="D26" t="s">
        <v>586</v>
      </c>
    </row>
    <row r="27" spans="2:4">
      <c r="B27" s="10" t="s">
        <v>89</v>
      </c>
      <c r="C27" s="9">
        <f>(Configs!C$14*Configs!I$14*Configs!I$14*Configs!I$14)+Configs!C38</f>
        <v>11.333333333333334</v>
      </c>
      <c r="D27" t="s">
        <v>586</v>
      </c>
    </row>
    <row r="28" spans="2:4">
      <c r="B28" s="10" t="s">
        <v>90</v>
      </c>
      <c r="C28" s="9">
        <f>(Configs!C$14*Configs!I$14*Configs!I$14*Configs!I$14)+Configs!C39</f>
        <v>11.5</v>
      </c>
      <c r="D28" t="s">
        <v>586</v>
      </c>
    </row>
    <row r="29" spans="2:4">
      <c r="B29" s="10" t="s">
        <v>91</v>
      </c>
      <c r="C29" s="9">
        <f>(Configs!C$14*Configs!I$14*Configs!I$14*Configs!I$14)+Configs!C40</f>
        <v>11.666666666666666</v>
      </c>
      <c r="D29" t="s">
        <v>586</v>
      </c>
    </row>
    <row r="30" spans="2:4">
      <c r="B30" s="10" t="s">
        <v>92</v>
      </c>
      <c r="C30" s="9">
        <f>(Configs!C$14*Configs!I$14*Configs!I$14*Configs!I$14)+Configs!C42</f>
        <v>12</v>
      </c>
      <c r="D30" t="s">
        <v>586</v>
      </c>
    </row>
    <row r="32" spans="2:4">
      <c r="B32" t="s">
        <v>563</v>
      </c>
      <c r="C32" t="s">
        <v>564</v>
      </c>
      <c r="D32" t="s">
        <v>565</v>
      </c>
    </row>
    <row r="33" spans="2:4">
      <c r="B33" s="10" t="s">
        <v>71</v>
      </c>
      <c r="C33" s="9">
        <f>Configs!C15*Configs!I15*Configs!I15*Configs!I15</f>
        <v>10.666666666666666</v>
      </c>
      <c r="D33" t="s">
        <v>70</v>
      </c>
    </row>
    <row r="34" spans="2:4">
      <c r="B34" s="10" t="s">
        <v>72</v>
      </c>
      <c r="C34" s="9">
        <f>(Configs!C$15*Configs!I$15*Configs!I$15*Configs!I$15)+Configs!C32</f>
        <v>11</v>
      </c>
      <c r="D34" t="s">
        <v>586</v>
      </c>
    </row>
    <row r="35" spans="2:4">
      <c r="B35" s="10" t="s">
        <v>73</v>
      </c>
      <c r="C35" s="9">
        <f>(Configs!C$15*Configs!I$15*Configs!I$15*Configs!I$15)+Configs!C33</f>
        <v>11.166666666666666</v>
      </c>
      <c r="D35" t="s">
        <v>586</v>
      </c>
    </row>
    <row r="36" spans="2:4">
      <c r="B36" s="10" t="s">
        <v>74</v>
      </c>
      <c r="C36" s="9">
        <f>(Configs!C$15*Configs!I$15*Configs!I$15*Configs!I$15)+Configs!C34</f>
        <v>11.333333333333332</v>
      </c>
      <c r="D36" t="s">
        <v>586</v>
      </c>
    </row>
    <row r="37" spans="2:4">
      <c r="B37" s="10" t="s">
        <v>75</v>
      </c>
      <c r="C37" s="9">
        <f>(Configs!C$15*Configs!I$15*Configs!I$15*Configs!I$15)+Configs!C35</f>
        <v>11.5</v>
      </c>
      <c r="D37" t="s">
        <v>586</v>
      </c>
    </row>
    <row r="38" spans="2:4">
      <c r="B38" s="10" t="s">
        <v>76</v>
      </c>
      <c r="C38" s="9">
        <f>(Configs!C$15*Configs!I$15*Configs!I$15*Configs!I$15)+Configs!C36</f>
        <v>11.666666666666666</v>
      </c>
      <c r="D38" t="s">
        <v>586</v>
      </c>
    </row>
    <row r="39" spans="2:4">
      <c r="B39" s="10" t="s">
        <v>77</v>
      </c>
      <c r="C39" s="9">
        <f>(Configs!C$15*Configs!I$15*Configs!I$15*Configs!I$15)+Configs!C37</f>
        <v>11.833333333333332</v>
      </c>
      <c r="D39" t="s">
        <v>586</v>
      </c>
    </row>
    <row r="40" spans="2:4">
      <c r="B40" s="10" t="s">
        <v>78</v>
      </c>
      <c r="C40" s="9">
        <f>(Configs!C$15*Configs!I$15*Configs!I$15*Configs!I$15)+Configs!C38</f>
        <v>12</v>
      </c>
      <c r="D40" t="s">
        <v>586</v>
      </c>
    </row>
    <row r="41" spans="2:4">
      <c r="B41" s="10" t="s">
        <v>79</v>
      </c>
      <c r="C41" s="9">
        <f>(Configs!C$15*Configs!I$15*Configs!I$15*Configs!I$15)+Configs!C39</f>
        <v>12.166666666666666</v>
      </c>
      <c r="D41" t="s">
        <v>586</v>
      </c>
    </row>
    <row r="42" spans="2:4">
      <c r="B42" s="10" t="s">
        <v>80</v>
      </c>
      <c r="C42" s="9">
        <f>(Configs!C$15*Configs!I$15*Configs!I$15*Configs!I$15)+Configs!C40</f>
        <v>12.333333333333332</v>
      </c>
      <c r="D42" t="s">
        <v>586</v>
      </c>
    </row>
    <row r="43" spans="2:4">
      <c r="B43" s="10" t="s">
        <v>81</v>
      </c>
      <c r="C43" s="9">
        <f>(Configs!C$15*Configs!I$15*Configs!I$15*Configs!I$15)+Configs!C42</f>
        <v>12.666666666666666</v>
      </c>
      <c r="D43" t="s">
        <v>586</v>
      </c>
    </row>
    <row r="45" spans="2:4">
      <c r="B45" t="s">
        <v>563</v>
      </c>
      <c r="C45" t="s">
        <v>564</v>
      </c>
      <c r="D45" t="s">
        <v>565</v>
      </c>
    </row>
    <row r="46" spans="2:4">
      <c r="B46" s="10" t="s">
        <v>93</v>
      </c>
      <c r="C46" s="9">
        <f>Configs!C16*Configs!I16*Configs!I16*Configs!I16</f>
        <v>12</v>
      </c>
      <c r="D46" t="s">
        <v>70</v>
      </c>
    </row>
    <row r="47" spans="2:4">
      <c r="B47" s="10" t="s">
        <v>94</v>
      </c>
      <c r="C47" s="9">
        <f>(Configs!C$16*Configs!I$16*Configs!I$16*Configs!I$16)+Configs!C32</f>
        <v>12.333333333333334</v>
      </c>
      <c r="D47" t="s">
        <v>586</v>
      </c>
    </row>
    <row r="48" spans="2:4">
      <c r="B48" s="10" t="s">
        <v>95</v>
      </c>
      <c r="C48" s="9">
        <f>(Configs!C$16*Configs!I$16*Configs!I$16*Configs!I$16)+Configs!C33</f>
        <v>12.5</v>
      </c>
      <c r="D48" t="s">
        <v>586</v>
      </c>
    </row>
    <row r="49" spans="2:4">
      <c r="B49" s="10" t="s">
        <v>96</v>
      </c>
      <c r="C49" s="9">
        <f>(Configs!C$16*Configs!I$16*Configs!I$16*Configs!I$16)+Configs!C34</f>
        <v>12.666666666666666</v>
      </c>
      <c r="D49" t="s">
        <v>586</v>
      </c>
    </row>
    <row r="50" spans="2:4">
      <c r="B50" s="10" t="s">
        <v>97</v>
      </c>
      <c r="C50" s="9">
        <f>(Configs!C$16*Configs!I$16*Configs!I$16*Configs!I$16)+Configs!C35</f>
        <v>12.833333333333334</v>
      </c>
      <c r="D50" t="s">
        <v>586</v>
      </c>
    </row>
    <row r="51" spans="2:4">
      <c r="B51" s="10" t="s">
        <v>98</v>
      </c>
      <c r="C51" s="9">
        <f>(Configs!C$16*Configs!I$16*Configs!I$16*Configs!I$16)+Configs!C36</f>
        <v>13</v>
      </c>
      <c r="D51" t="s">
        <v>586</v>
      </c>
    </row>
    <row r="52" spans="2:4">
      <c r="B52" s="10" t="s">
        <v>99</v>
      </c>
      <c r="C52" s="9">
        <f>(Configs!C$16*Configs!I$16*Configs!I$16*Configs!I$16)+Configs!C37</f>
        <v>13.166666666666666</v>
      </c>
      <c r="D52" t="s">
        <v>586</v>
      </c>
    </row>
    <row r="53" spans="2:4">
      <c r="B53" s="10" t="s">
        <v>100</v>
      </c>
      <c r="C53" s="9">
        <f>(Configs!C$16*Configs!I$16*Configs!I$16*Configs!I$16)+Configs!C38</f>
        <v>13.333333333333334</v>
      </c>
      <c r="D53" t="s">
        <v>586</v>
      </c>
    </row>
    <row r="54" spans="2:4">
      <c r="B54" s="10" t="s">
        <v>101</v>
      </c>
      <c r="C54" s="9">
        <f>(Configs!C$16*Configs!I$16*Configs!I$16*Configs!I$16)+Configs!C39</f>
        <v>13.5</v>
      </c>
      <c r="D54" t="s">
        <v>586</v>
      </c>
    </row>
    <row r="55" spans="2:4">
      <c r="B55" s="10" t="s">
        <v>102</v>
      </c>
      <c r="C55" s="9">
        <f>(Configs!C$16*Configs!I$16*Configs!I$16*Configs!I$16)+Configs!C40</f>
        <v>13.666666666666666</v>
      </c>
      <c r="D55" t="s">
        <v>586</v>
      </c>
    </row>
    <row r="56" spans="2:4">
      <c r="B56" s="10" t="s">
        <v>103</v>
      </c>
      <c r="C56" s="9">
        <f>(Configs!C$16*Configs!I$16*Configs!I$16*Configs!I$16)+Configs!C42</f>
        <v>14</v>
      </c>
      <c r="D56" t="s">
        <v>586</v>
      </c>
    </row>
    <row r="57" spans="2:4">
      <c r="B57" s="10"/>
      <c r="C57" s="9"/>
    </row>
    <row r="58" spans="2:4">
      <c r="B58" t="s">
        <v>563</v>
      </c>
      <c r="C58" t="s">
        <v>564</v>
      </c>
      <c r="D58" t="s">
        <v>565</v>
      </c>
    </row>
    <row r="59" spans="2:4">
      <c r="B59" s="10" t="s">
        <v>381</v>
      </c>
      <c r="C59" s="9">
        <f>Configs!C17*Configs!I16*Configs!I16*Configs!I16</f>
        <v>14</v>
      </c>
      <c r="D59" t="s">
        <v>70</v>
      </c>
    </row>
    <row r="60" spans="2:4">
      <c r="B60" s="10" t="s">
        <v>382</v>
      </c>
      <c r="C60" s="9">
        <f>Configs!$C$17*Configs!I$16*Configs!I$16*Configs!I$16+Configs!C32</f>
        <v>14.333333333333334</v>
      </c>
      <c r="D60" t="s">
        <v>586</v>
      </c>
    </row>
    <row r="61" spans="2:4">
      <c r="B61" s="10" t="s">
        <v>383</v>
      </c>
      <c r="C61" s="9">
        <f>Configs!$C$17*Configs!I$16*Configs!I$16*Configs!I$16+Configs!C33</f>
        <v>14.5</v>
      </c>
      <c r="D61" t="s">
        <v>586</v>
      </c>
    </row>
    <row r="62" spans="2:4">
      <c r="B62" s="10" t="s">
        <v>384</v>
      </c>
      <c r="C62" s="9">
        <f>Configs!$C$17*Configs!I$16*Configs!I$16*Configs!I$16+Configs!C34</f>
        <v>14.666666666666666</v>
      </c>
      <c r="D62" t="s">
        <v>586</v>
      </c>
    </row>
    <row r="63" spans="2:4">
      <c r="B63" s="10" t="s">
        <v>385</v>
      </c>
      <c r="C63" s="9">
        <f>Configs!$C$17*Configs!I$16*Configs!I$16*Configs!I$16+Configs!C35</f>
        <v>14.833333333333334</v>
      </c>
      <c r="D63" t="s">
        <v>586</v>
      </c>
    </row>
    <row r="64" spans="2:4">
      <c r="B64" s="10" t="s">
        <v>386</v>
      </c>
      <c r="C64" s="9">
        <f>Configs!$C$17*Configs!I$16*Configs!I$16*Configs!I$16+Configs!C36</f>
        <v>15</v>
      </c>
      <c r="D64" t="s">
        <v>586</v>
      </c>
    </row>
    <row r="65" spans="2:4">
      <c r="B65" s="10" t="s">
        <v>387</v>
      </c>
      <c r="C65" s="9">
        <f>Configs!$C$17*Configs!I$16*Configs!I$16*Configs!I$16+Configs!C37</f>
        <v>15.166666666666666</v>
      </c>
      <c r="D65" t="s">
        <v>586</v>
      </c>
    </row>
    <row r="66" spans="2:4">
      <c r="B66" s="10" t="s">
        <v>388</v>
      </c>
      <c r="C66" s="9">
        <f>Configs!$C$17*Configs!I$16*Configs!I$16*Configs!I$16+Configs!C38</f>
        <v>15.333333333333334</v>
      </c>
      <c r="D66" t="s">
        <v>586</v>
      </c>
    </row>
    <row r="67" spans="2:4">
      <c r="B67" s="10" t="s">
        <v>389</v>
      </c>
      <c r="C67" s="9">
        <f>Configs!$C$17*Configs!I$16*Configs!I$16*Configs!I$16+Configs!C39</f>
        <v>15.5</v>
      </c>
      <c r="D67" t="s">
        <v>586</v>
      </c>
    </row>
    <row r="68" spans="2:4">
      <c r="B68" s="10" t="s">
        <v>390</v>
      </c>
      <c r="C68" s="9">
        <f>Configs!$C$17*Configs!I$16*Configs!I$16*Configs!I$16+Configs!C40</f>
        <v>15.666666666666666</v>
      </c>
      <c r="D68" t="s">
        <v>586</v>
      </c>
    </row>
    <row r="69" spans="2:4">
      <c r="B69" s="10" t="s">
        <v>391</v>
      </c>
      <c r="C69" s="9">
        <f>Configs!$C$17*Configs!I$16*Configs!I$16*Configs!I$16+Configs!C41</f>
        <v>15.833333333333334</v>
      </c>
      <c r="D69" t="s">
        <v>586</v>
      </c>
    </row>
    <row r="70" spans="2:4">
      <c r="B70" s="10"/>
      <c r="C70" s="9"/>
    </row>
    <row r="71" spans="2:4">
      <c r="B71" t="s">
        <v>587</v>
      </c>
    </row>
    <row r="72" spans="2:4">
      <c r="B72" s="10" t="s">
        <v>338</v>
      </c>
      <c r="C72" s="9">
        <f>4/4*POWER(4/2,3)+4.5/(2*3)</f>
        <v>8.75</v>
      </c>
    </row>
    <row r="73" spans="2:4">
      <c r="B73" s="10" t="s">
        <v>337</v>
      </c>
      <c r="C73" s="9">
        <f>4/4*POWER(4/2,3)+5.5/(2*3)</f>
        <v>8.9166666666666661</v>
      </c>
    </row>
    <row r="74" spans="2:4">
      <c r="B74" s="10" t="s">
        <v>339</v>
      </c>
      <c r="C74" s="9">
        <f>4/4*POWER(4/2,3)+6.5/(2*3)</f>
        <v>9.0833333333333339</v>
      </c>
    </row>
    <row r="75" spans="2:4">
      <c r="B75" s="10" t="s">
        <v>340</v>
      </c>
      <c r="C75" s="9">
        <f>4/4*POWER(4/2,3)+7.5/(2*3)</f>
        <v>9.25</v>
      </c>
    </row>
    <row r="76" spans="2:4">
      <c r="B76" s="10" t="s">
        <v>341</v>
      </c>
      <c r="C76" s="9">
        <f>4/4*POWER(4/2,3)+8.5/(2*3)</f>
        <v>9.4166666666666661</v>
      </c>
    </row>
    <row r="77" spans="2:4">
      <c r="B77" s="10" t="s">
        <v>342</v>
      </c>
      <c r="C77" s="9">
        <f>4/4*POWER(4/2,3)+9.5/(2*3)</f>
        <v>9.5833333333333339</v>
      </c>
    </row>
    <row r="78" spans="2:4">
      <c r="B78" s="10" t="s">
        <v>343</v>
      </c>
      <c r="C78" s="9">
        <f>4/4*POWER(4/2,3)+10.5/(2*3)</f>
        <v>9.75</v>
      </c>
    </row>
    <row r="79" spans="2:4">
      <c r="B79" s="10" t="s">
        <v>367</v>
      </c>
      <c r="C79" s="9">
        <f>4/4*POWER(4/2,3)+11.5/(2*3)</f>
        <v>9.9166666666666661</v>
      </c>
    </row>
  </sheetData>
  <sheetProtection password="EC3E" sheet="1" objects="1" scenarios="1"/>
  <mergeCells count="1">
    <mergeCell ref="B4:E5"/>
  </mergeCells>
  <pageMargins left="0.7" right="0.7" top="0.78740157499999996" bottom="0.78740157499999996" header="0.3" footer="0.3"/>
</worksheet>
</file>

<file path=xl/worksheets/sheet6.xml><?xml version="1.0" encoding="utf-8"?>
<worksheet xmlns="http://schemas.openxmlformats.org/spreadsheetml/2006/main" xmlns:r="http://schemas.openxmlformats.org/officeDocument/2006/relationships">
  <dimension ref="B2:E87"/>
  <sheetViews>
    <sheetView workbookViewId="0">
      <selection activeCell="F32" sqref="F32"/>
    </sheetView>
  </sheetViews>
  <sheetFormatPr baseColWidth="10" defaultRowHeight="15"/>
  <cols>
    <col min="2" max="2" width="27.140625" customWidth="1"/>
    <col min="3" max="3" width="15.28515625" customWidth="1"/>
    <col min="4" max="4" width="48.5703125" customWidth="1"/>
  </cols>
  <sheetData>
    <row r="2" spans="2:5">
      <c r="B2" t="s">
        <v>562</v>
      </c>
    </row>
    <row r="3" spans="2:5" ht="15.75" thickBot="1"/>
    <row r="4" spans="2:5" ht="15" customHeight="1">
      <c r="B4" s="157" t="s">
        <v>588</v>
      </c>
      <c r="C4" s="158"/>
      <c r="D4" s="158"/>
      <c r="E4" s="159"/>
    </row>
    <row r="5" spans="2:5" ht="15.75" customHeight="1" thickBot="1">
      <c r="B5" s="163"/>
      <c r="C5" s="164"/>
      <c r="D5" s="164"/>
      <c r="E5" s="165"/>
    </row>
    <row r="6" spans="2:5">
      <c r="B6" t="s">
        <v>563</v>
      </c>
      <c r="C6" t="s">
        <v>564</v>
      </c>
      <c r="D6" t="s">
        <v>565</v>
      </c>
    </row>
    <row r="7" spans="2:5">
      <c r="B7" s="10" t="s">
        <v>105</v>
      </c>
      <c r="C7" s="9">
        <f>(Configs!C18*Configs!I17*Configs!I17*Configs!I17)*SQRT(5/6)</f>
        <v>14.263608268363702</v>
      </c>
      <c r="D7" t="s">
        <v>104</v>
      </c>
    </row>
    <row r="8" spans="2:5">
      <c r="B8" s="10" t="s">
        <v>106</v>
      </c>
      <c r="C8" s="9">
        <f>(Configs!C$18*Configs!I$17*Configs!I$17*Configs!I$17*SQRT(5/6))+Configs!C32</f>
        <v>14.596941601697036</v>
      </c>
      <c r="D8" t="s">
        <v>591</v>
      </c>
    </row>
    <row r="9" spans="2:5">
      <c r="B9" s="10" t="s">
        <v>107</v>
      </c>
      <c r="C9" s="9">
        <f>(Configs!C$18*Configs!I$17*Configs!I$17*Configs!I$17*SQRT(5/6))+Configs!C33</f>
        <v>14.763608268363702</v>
      </c>
      <c r="D9" t="s">
        <v>591</v>
      </c>
    </row>
    <row r="10" spans="2:5">
      <c r="B10" s="10" t="s">
        <v>108</v>
      </c>
      <c r="C10" s="9">
        <f>(Configs!C$18*Configs!I$17*Configs!I$17*Configs!I$17*SQRT(5/6))+Configs!C34</f>
        <v>14.930274935030369</v>
      </c>
      <c r="D10" t="s">
        <v>591</v>
      </c>
    </row>
    <row r="11" spans="2:5">
      <c r="B11" s="10" t="s">
        <v>109</v>
      </c>
      <c r="C11" s="9">
        <f>(Configs!C$18*Configs!I$17*Configs!I$17*Configs!I$17*SQRT(5/6))+Configs!C35</f>
        <v>15.096941601697036</v>
      </c>
      <c r="D11" t="s">
        <v>591</v>
      </c>
    </row>
    <row r="12" spans="2:5">
      <c r="B12" s="10" t="s">
        <v>110</v>
      </c>
      <c r="C12" s="9">
        <f>(Configs!C$18*Configs!I$17*Configs!I$17*Configs!I$17*SQRT(5/6))+Configs!C36</f>
        <v>15.263608268363702</v>
      </c>
      <c r="D12" t="s">
        <v>591</v>
      </c>
    </row>
    <row r="13" spans="2:5">
      <c r="B13" s="10" t="s">
        <v>111</v>
      </c>
      <c r="C13" s="9">
        <f>(Configs!C$18*Configs!I$17*Configs!I$17*Configs!I$17*SQRT(5/6))+Configs!C37</f>
        <v>15.430274935030369</v>
      </c>
      <c r="D13" t="s">
        <v>591</v>
      </c>
    </row>
    <row r="14" spans="2:5">
      <c r="B14" s="10" t="s">
        <v>112</v>
      </c>
      <c r="C14" s="9">
        <f>(Configs!C$18*Configs!I$17*Configs!I$17*Configs!I$17*SQRT(5/6))+Configs!C38</f>
        <v>15.596941601697036</v>
      </c>
      <c r="D14" t="s">
        <v>591</v>
      </c>
    </row>
    <row r="15" spans="2:5">
      <c r="B15" s="10" t="s">
        <v>113</v>
      </c>
      <c r="C15" s="9">
        <f>(Configs!C$18*Configs!I$17*Configs!I$17*Configs!I$17*SQRT(5/6))+Configs!C39</f>
        <v>15.763608268363702</v>
      </c>
      <c r="D15" t="s">
        <v>591</v>
      </c>
    </row>
    <row r="16" spans="2:5">
      <c r="B16" s="10" t="s">
        <v>114</v>
      </c>
      <c r="C16" s="9">
        <f>(Configs!C$18*Configs!I$17*Configs!I$17*Configs!I$17*SQRT(5/6))+Configs!C40</f>
        <v>15.930274935030369</v>
      </c>
      <c r="D16" t="s">
        <v>591</v>
      </c>
    </row>
    <row r="17" spans="2:4">
      <c r="B17" s="10" t="s">
        <v>115</v>
      </c>
      <c r="C17" s="9">
        <f>(Configs!C$18*Configs!I$17*Configs!I$17*Configs!I$17*SQRT(5/6))+Configs!C42</f>
        <v>16.263608268363704</v>
      </c>
      <c r="D17" t="s">
        <v>591</v>
      </c>
    </row>
    <row r="18" spans="2:4">
      <c r="B18" s="10"/>
      <c r="C18" s="9"/>
    </row>
    <row r="19" spans="2:4">
      <c r="B19" t="s">
        <v>589</v>
      </c>
    </row>
    <row r="20" spans="2:4">
      <c r="B20" t="s">
        <v>563</v>
      </c>
      <c r="C20" t="s">
        <v>564</v>
      </c>
      <c r="D20" t="s">
        <v>565</v>
      </c>
    </row>
    <row r="21" spans="2:4">
      <c r="B21" s="10" t="s">
        <v>401</v>
      </c>
      <c r="C21" s="9">
        <f>(Configs!C19*Configs!I18*Configs!I18*Configs!I18)</f>
        <v>25</v>
      </c>
      <c r="D21" t="s">
        <v>116</v>
      </c>
    </row>
    <row r="22" spans="2:4">
      <c r="B22" s="10" t="s">
        <v>402</v>
      </c>
      <c r="C22" s="9">
        <f>(Configs!C$19*Configs!I$18*Configs!I$18*Configs!I$18)+Configs!C32</f>
        <v>25.333333333333332</v>
      </c>
      <c r="D22" t="s">
        <v>592</v>
      </c>
    </row>
    <row r="23" spans="2:4">
      <c r="B23" s="10" t="s">
        <v>403</v>
      </c>
      <c r="C23" s="9">
        <f>(Configs!C$19*Configs!I$18*Configs!I$18*Configs!I$18)+Configs!C33</f>
        <v>25.5</v>
      </c>
      <c r="D23" t="s">
        <v>592</v>
      </c>
    </row>
    <row r="24" spans="2:4">
      <c r="B24" s="10" t="s">
        <v>404</v>
      </c>
      <c r="C24" s="9">
        <f>(Configs!C$19*Configs!I$18*Configs!I$18*Configs!I$18)+Configs!C34</f>
        <v>25.666666666666668</v>
      </c>
      <c r="D24" t="s">
        <v>592</v>
      </c>
    </row>
    <row r="25" spans="2:4">
      <c r="B25" s="10" t="s">
        <v>405</v>
      </c>
      <c r="C25" s="9">
        <f>(Configs!C$19*Configs!I$18*Configs!I$18*Configs!I$18)+Configs!C35</f>
        <v>25.833333333333332</v>
      </c>
      <c r="D25" t="s">
        <v>592</v>
      </c>
    </row>
    <row r="26" spans="2:4">
      <c r="B26" s="10" t="s">
        <v>406</v>
      </c>
      <c r="C26" s="9">
        <f>(Configs!C$19*Configs!I$18*Configs!I$18*Configs!I$18)+Configs!C36</f>
        <v>26</v>
      </c>
      <c r="D26" t="s">
        <v>592</v>
      </c>
    </row>
    <row r="27" spans="2:4">
      <c r="B27" s="10" t="s">
        <v>407</v>
      </c>
      <c r="C27" s="9">
        <f>(Configs!C$19*Configs!I$18*Configs!I$18*Configs!I$18)+Configs!C37</f>
        <v>26.166666666666668</v>
      </c>
      <c r="D27" t="s">
        <v>592</v>
      </c>
    </row>
    <row r="28" spans="2:4">
      <c r="B28" s="10" t="s">
        <v>408</v>
      </c>
      <c r="C28" s="9">
        <f>(Configs!C$19*Configs!I$18*Configs!I$18*Configs!I$18)+Configs!C38</f>
        <v>26.333333333333332</v>
      </c>
      <c r="D28" t="s">
        <v>592</v>
      </c>
    </row>
    <row r="29" spans="2:4">
      <c r="B29" s="10" t="s">
        <v>409</v>
      </c>
      <c r="C29" s="9">
        <f>(Configs!C$19*Configs!I$18*Configs!I$18*Configs!I$18)+Configs!C39</f>
        <v>26.5</v>
      </c>
      <c r="D29" t="s">
        <v>592</v>
      </c>
    </row>
    <row r="30" spans="2:4">
      <c r="B30" s="10" t="s">
        <v>410</v>
      </c>
      <c r="C30" s="9">
        <f>(Configs!C$19*Configs!I$18*Configs!I$18*Configs!I$18)+Configs!C40</f>
        <v>26.666666666666668</v>
      </c>
      <c r="D30" t="s">
        <v>592</v>
      </c>
    </row>
    <row r="31" spans="2:4">
      <c r="B31" s="10" t="s">
        <v>411</v>
      </c>
      <c r="C31" s="9">
        <f>(Configs!C$19*Configs!I$18*Configs!I$18*Configs!I$18)+Configs!C41</f>
        <v>26.833333333333332</v>
      </c>
      <c r="D31" t="s">
        <v>592</v>
      </c>
    </row>
    <row r="33" spans="2:4">
      <c r="B33" t="s">
        <v>589</v>
      </c>
    </row>
    <row r="34" spans="2:4">
      <c r="B34" t="s">
        <v>563</v>
      </c>
      <c r="C34" t="s">
        <v>564</v>
      </c>
      <c r="D34" t="s">
        <v>565</v>
      </c>
    </row>
    <row r="35" spans="2:4">
      <c r="B35" s="10" t="s">
        <v>425</v>
      </c>
      <c r="C35" s="9">
        <f>Configs!C25*Configs!I18*Configs!I18*Configs!I18</f>
        <v>26.5625</v>
      </c>
      <c r="D35" t="s">
        <v>116</v>
      </c>
    </row>
    <row r="36" spans="2:4">
      <c r="B36" s="10" t="s">
        <v>426</v>
      </c>
      <c r="C36" s="9">
        <f>Configs!C$25*Configs!I$18*Configs!I$18*Configs!I$18+Configs!C32</f>
        <v>26.895833333333332</v>
      </c>
      <c r="D36" t="s">
        <v>592</v>
      </c>
    </row>
    <row r="37" spans="2:4">
      <c r="B37" s="10" t="s">
        <v>427</v>
      </c>
      <c r="C37" s="9">
        <f>Configs!C$25*Configs!I$18*Configs!I$18*Configs!I$18+Configs!C33</f>
        <v>27.0625</v>
      </c>
      <c r="D37" t="s">
        <v>592</v>
      </c>
    </row>
    <row r="38" spans="2:4">
      <c r="B38" s="10" t="s">
        <v>428</v>
      </c>
      <c r="C38" s="9">
        <f>Configs!C$25*Configs!I$18*Configs!I$18*Configs!I$18+Configs!C34</f>
        <v>27.229166666666668</v>
      </c>
      <c r="D38" t="s">
        <v>592</v>
      </c>
    </row>
    <row r="39" spans="2:4">
      <c r="B39" s="10" t="s">
        <v>429</v>
      </c>
      <c r="C39" s="9">
        <f>Configs!C$25*Configs!I$18*Configs!I$18*Configs!I$18+Configs!C35</f>
        <v>27.395833333333332</v>
      </c>
      <c r="D39" t="s">
        <v>592</v>
      </c>
    </row>
    <row r="40" spans="2:4">
      <c r="B40" s="10" t="s">
        <v>430</v>
      </c>
      <c r="C40" s="9">
        <f>Configs!C$25*Configs!I$18*Configs!I$18*Configs!I$18+Configs!C36</f>
        <v>27.5625</v>
      </c>
      <c r="D40" t="s">
        <v>592</v>
      </c>
    </row>
    <row r="41" spans="2:4">
      <c r="B41" s="10" t="s">
        <v>431</v>
      </c>
      <c r="C41" s="9">
        <f>Configs!C$25*Configs!I$18*Configs!I$18*Configs!I$18+Configs!C37</f>
        <v>27.729166666666668</v>
      </c>
      <c r="D41" t="s">
        <v>592</v>
      </c>
    </row>
    <row r="42" spans="2:4">
      <c r="B42" s="10" t="s">
        <v>432</v>
      </c>
      <c r="C42" s="9">
        <f>Configs!C$25*Configs!I$18*Configs!I$18*Configs!I$18+Configs!C38</f>
        <v>27.895833333333332</v>
      </c>
      <c r="D42" t="s">
        <v>592</v>
      </c>
    </row>
    <row r="43" spans="2:4">
      <c r="B43" s="10" t="s">
        <v>433</v>
      </c>
      <c r="C43" s="9">
        <f>Configs!C$25*Configs!I$18*Configs!I$18*Configs!I$18+Configs!C39</f>
        <v>28.0625</v>
      </c>
      <c r="D43" t="s">
        <v>592</v>
      </c>
    </row>
    <row r="44" spans="2:4">
      <c r="B44" s="10" t="s">
        <v>434</v>
      </c>
      <c r="C44" s="9">
        <f>Configs!C$25*Configs!I$18*Configs!I$18*Configs!I$18+Configs!C40</f>
        <v>28.229166666666668</v>
      </c>
      <c r="D44" t="s">
        <v>592</v>
      </c>
    </row>
    <row r="45" spans="2:4">
      <c r="B45" s="10" t="s">
        <v>435</v>
      </c>
      <c r="C45" s="9">
        <f>Configs!C$25*Configs!I$18*Configs!I$18*Configs!I$18+Configs!C41</f>
        <v>28.395833333333332</v>
      </c>
      <c r="D45" t="s">
        <v>592</v>
      </c>
    </row>
    <row r="47" spans="2:4">
      <c r="B47" t="s">
        <v>589</v>
      </c>
    </row>
    <row r="48" spans="2:4">
      <c r="B48" t="s">
        <v>563</v>
      </c>
      <c r="C48" t="s">
        <v>564</v>
      </c>
      <c r="D48" t="s">
        <v>565</v>
      </c>
    </row>
    <row r="49" spans="2:4">
      <c r="B49" s="10" t="s">
        <v>414</v>
      </c>
      <c r="C49" s="9">
        <f>Configs!C26*Configs!I17*Configs!I17*Configs!I17</f>
        <v>28.125</v>
      </c>
      <c r="D49" t="s">
        <v>116</v>
      </c>
    </row>
    <row r="50" spans="2:4">
      <c r="B50" s="10" t="s">
        <v>415</v>
      </c>
      <c r="C50" s="9">
        <f>Configs!C$26*Configs!I$17*Configs!I$17*Configs!I$17+Configs!C32</f>
        <v>28.458333333333332</v>
      </c>
      <c r="D50" t="s">
        <v>592</v>
      </c>
    </row>
    <row r="51" spans="2:4">
      <c r="B51" s="10" t="s">
        <v>416</v>
      </c>
      <c r="C51" s="9">
        <f>Configs!C$26*Configs!I$17*Configs!I$17*Configs!I$17+Configs!C33</f>
        <v>28.625</v>
      </c>
      <c r="D51" t="s">
        <v>592</v>
      </c>
    </row>
    <row r="52" spans="2:4">
      <c r="B52" s="10" t="s">
        <v>417</v>
      </c>
      <c r="C52" s="9">
        <f>Configs!C$26*Configs!I$17*Configs!I$17*Configs!I$17+Configs!C34</f>
        <v>28.791666666666668</v>
      </c>
      <c r="D52" t="s">
        <v>592</v>
      </c>
    </row>
    <row r="53" spans="2:4">
      <c r="B53" s="10" t="s">
        <v>418</v>
      </c>
      <c r="C53" s="9">
        <f>Configs!C$26*Configs!I$17*Configs!I$17*Configs!I$17+Configs!C35</f>
        <v>28.958333333333332</v>
      </c>
      <c r="D53" t="s">
        <v>592</v>
      </c>
    </row>
    <row r="54" spans="2:4">
      <c r="B54" s="10" t="s">
        <v>419</v>
      </c>
      <c r="C54" s="9">
        <f>Configs!C$26*Configs!I$17*Configs!I$17*Configs!I$17+Configs!C36</f>
        <v>29.125</v>
      </c>
      <c r="D54" t="s">
        <v>592</v>
      </c>
    </row>
    <row r="55" spans="2:4">
      <c r="B55" s="10" t="s">
        <v>420</v>
      </c>
      <c r="C55" s="9">
        <f>Configs!C$26*Configs!I$17*Configs!I$17*Configs!I$17+Configs!C37</f>
        <v>29.291666666666668</v>
      </c>
      <c r="D55" t="s">
        <v>592</v>
      </c>
    </row>
    <row r="56" spans="2:4">
      <c r="B56" s="10" t="s">
        <v>421</v>
      </c>
      <c r="C56" s="9">
        <f>Configs!C$26*Configs!I$17*Configs!I$17*Configs!I$17+Configs!C38</f>
        <v>29.458333333333332</v>
      </c>
      <c r="D56" t="s">
        <v>592</v>
      </c>
    </row>
    <row r="57" spans="2:4">
      <c r="B57" s="10" t="s">
        <v>422</v>
      </c>
      <c r="C57" s="9">
        <f>Configs!C$26*Configs!I$17*Configs!I$17*Configs!I$17+Configs!C39</f>
        <v>29.625</v>
      </c>
      <c r="D57" t="s">
        <v>592</v>
      </c>
    </row>
    <row r="58" spans="2:4">
      <c r="B58" s="10" t="s">
        <v>423</v>
      </c>
      <c r="C58" s="9">
        <f>Configs!C$26*Configs!I$17*Configs!I$17*Configs!I$17+Configs!C40</f>
        <v>29.791666666666668</v>
      </c>
      <c r="D58" t="s">
        <v>592</v>
      </c>
    </row>
    <row r="59" spans="2:4">
      <c r="B59" s="10" t="s">
        <v>424</v>
      </c>
      <c r="C59" s="9">
        <f>Configs!C$26*Configs!I$17*Configs!I$17*Configs!I$17+Configs!C41</f>
        <v>29.958333333333332</v>
      </c>
      <c r="D59" t="s">
        <v>592</v>
      </c>
    </row>
    <row r="60" spans="2:4">
      <c r="B60" s="10"/>
      <c r="C60" s="9"/>
    </row>
    <row r="61" spans="2:4">
      <c r="B61" t="s">
        <v>589</v>
      </c>
    </row>
    <row r="62" spans="2:4">
      <c r="B62" t="s">
        <v>563</v>
      </c>
      <c r="C62" t="s">
        <v>564</v>
      </c>
      <c r="D62" t="s">
        <v>565</v>
      </c>
    </row>
    <row r="63" spans="2:4">
      <c r="B63" s="10" t="s">
        <v>469</v>
      </c>
      <c r="C63" s="9">
        <f>Configs!C27*Configs!I18*Configs!I18*Configs!I18</f>
        <v>29.6875</v>
      </c>
      <c r="D63" t="s">
        <v>116</v>
      </c>
    </row>
    <row r="64" spans="2:4">
      <c r="B64" s="10" t="s">
        <v>470</v>
      </c>
      <c r="C64" s="9">
        <f>Configs!C$27*Configs!I$18*Configs!I$18*Configs!I$18+Configs!C32</f>
        <v>30.020833333333332</v>
      </c>
      <c r="D64" t="s">
        <v>592</v>
      </c>
    </row>
    <row r="65" spans="2:4">
      <c r="B65" s="10" t="s">
        <v>471</v>
      </c>
      <c r="C65" s="9">
        <f>Configs!C$27*Configs!I$18*Configs!I$18*Configs!I$18+Configs!C33</f>
        <v>30.1875</v>
      </c>
      <c r="D65" t="s">
        <v>592</v>
      </c>
    </row>
    <row r="66" spans="2:4">
      <c r="B66" s="10" t="s">
        <v>472</v>
      </c>
      <c r="C66" s="9">
        <f>Configs!C$27*Configs!I$18*Configs!I$18*Configs!I$18+Configs!C34</f>
        <v>30.354166666666668</v>
      </c>
      <c r="D66" t="s">
        <v>592</v>
      </c>
    </row>
    <row r="67" spans="2:4">
      <c r="B67" s="10" t="s">
        <v>473</v>
      </c>
      <c r="C67" s="9">
        <f>Configs!C$27*Configs!I$18*Configs!I$18*Configs!I$18+Configs!C35</f>
        <v>30.520833333333332</v>
      </c>
      <c r="D67" t="s">
        <v>592</v>
      </c>
    </row>
    <row r="68" spans="2:4">
      <c r="B68" s="10" t="s">
        <v>474</v>
      </c>
      <c r="C68" s="9">
        <f>Configs!C$27*Configs!I$18*Configs!I$18*Configs!I$18+Configs!C36</f>
        <v>30.6875</v>
      </c>
      <c r="D68" t="s">
        <v>592</v>
      </c>
    </row>
    <row r="69" spans="2:4">
      <c r="B69" s="10" t="s">
        <v>475</v>
      </c>
      <c r="C69" s="9">
        <f>Configs!C$27*Configs!I$18*Configs!I$18*Configs!I$18+Configs!C37</f>
        <v>30.854166666666668</v>
      </c>
      <c r="D69" t="s">
        <v>592</v>
      </c>
    </row>
    <row r="70" spans="2:4">
      <c r="B70" s="10" t="s">
        <v>476</v>
      </c>
      <c r="C70" s="9">
        <f>Configs!C$27*Configs!I$18*Configs!I$18*Configs!I$18+Configs!C38</f>
        <v>31.020833333333332</v>
      </c>
      <c r="D70" t="s">
        <v>592</v>
      </c>
    </row>
    <row r="71" spans="2:4">
      <c r="B71" s="10" t="s">
        <v>477</v>
      </c>
      <c r="C71" s="9">
        <f>Configs!C$27*Configs!I$18*Configs!I$18*Configs!I$18+Configs!C39</f>
        <v>31.1875</v>
      </c>
      <c r="D71" t="s">
        <v>592</v>
      </c>
    </row>
    <row r="72" spans="2:4">
      <c r="B72" s="10" t="s">
        <v>478</v>
      </c>
      <c r="C72" s="9">
        <f>Configs!C$27*Configs!I$18*Configs!I$18*Configs!I$18+Configs!C40</f>
        <v>31.354166666666668</v>
      </c>
      <c r="D72" t="s">
        <v>592</v>
      </c>
    </row>
    <row r="73" spans="2:4">
      <c r="B73" s="10" t="s">
        <v>479</v>
      </c>
      <c r="C73" s="9">
        <f>Configs!C$27*Configs!I$18*Configs!I$18*Configs!I$18+Configs!C41</f>
        <v>31.520833333333332</v>
      </c>
      <c r="D73" t="s">
        <v>592</v>
      </c>
    </row>
    <row r="74" spans="2:4">
      <c r="B74" s="10"/>
      <c r="C74" s="9"/>
    </row>
    <row r="75" spans="2:4">
      <c r="B75" t="s">
        <v>590</v>
      </c>
    </row>
    <row r="76" spans="2:4">
      <c r="B76" t="s">
        <v>563</v>
      </c>
      <c r="C76" t="s">
        <v>564</v>
      </c>
      <c r="D76" t="s">
        <v>565</v>
      </c>
    </row>
    <row r="77" spans="2:4">
      <c r="B77" s="10" t="s">
        <v>117</v>
      </c>
      <c r="C77" s="9">
        <f>(Configs!C24*Configs!I18*Configs!I18*Configs!I18)*SQRT(5/6)</f>
        <v>22.821773229381922</v>
      </c>
      <c r="D77" t="s">
        <v>116</v>
      </c>
    </row>
    <row r="78" spans="2:4">
      <c r="B78" s="10" t="s">
        <v>118</v>
      </c>
      <c r="C78" s="9">
        <f>(Configs!C$19*Configs!I$18*Configs!I$18*Configs!I$18*SQRT(5/6))+Configs!C32</f>
        <v>23.155106562715254</v>
      </c>
      <c r="D78" t="s">
        <v>592</v>
      </c>
    </row>
    <row r="79" spans="2:4">
      <c r="B79" s="10" t="s">
        <v>119</v>
      </c>
      <c r="C79" s="9">
        <f>(Configs!C$19*Configs!I$18*Configs!I$18*Configs!I$18*SQRT(5/6))+Configs!C33</f>
        <v>23.321773229381922</v>
      </c>
      <c r="D79" t="s">
        <v>592</v>
      </c>
    </row>
    <row r="80" spans="2:4">
      <c r="B80" s="10" t="s">
        <v>120</v>
      </c>
      <c r="C80" s="9">
        <f>(Configs!C$19*Configs!I$18*Configs!I$18*Configs!I$18*SQRT(5/6))+Configs!C34</f>
        <v>23.48843989604859</v>
      </c>
      <c r="D80" t="s">
        <v>592</v>
      </c>
    </row>
    <row r="81" spans="2:4">
      <c r="B81" s="10" t="s">
        <v>121</v>
      </c>
      <c r="C81" s="9">
        <f>(Configs!C$19*Configs!I$18*Configs!I$18*Configs!I$18*SQRT(5/6))+Configs!C35</f>
        <v>23.655106562715254</v>
      </c>
      <c r="D81" t="s">
        <v>592</v>
      </c>
    </row>
    <row r="82" spans="2:4">
      <c r="B82" s="10" t="s">
        <v>122</v>
      </c>
      <c r="C82" s="9">
        <f>(Configs!C$19*Configs!I$18*Configs!I$18*Configs!I$18*SQRT(5/6))+Configs!C36</f>
        <v>23.821773229381922</v>
      </c>
      <c r="D82" t="s">
        <v>592</v>
      </c>
    </row>
    <row r="83" spans="2:4">
      <c r="B83" s="10" t="s">
        <v>123</v>
      </c>
      <c r="C83" s="9">
        <f>(Configs!C$19*Configs!I$18*Configs!I$18*Configs!I$18*SQRT(5/6))+Configs!C37</f>
        <v>23.98843989604859</v>
      </c>
      <c r="D83" t="s">
        <v>592</v>
      </c>
    </row>
    <row r="84" spans="2:4">
      <c r="B84" s="10" t="s">
        <v>124</v>
      </c>
      <c r="C84" s="9">
        <f>(Configs!C$19*Configs!I$18*Configs!I$18*Configs!I$18*SQRT(5/6))+Configs!C38</f>
        <v>24.155106562715254</v>
      </c>
      <c r="D84" t="s">
        <v>592</v>
      </c>
    </row>
    <row r="85" spans="2:4">
      <c r="B85" s="10" t="s">
        <v>125</v>
      </c>
      <c r="C85" s="9">
        <f>(Configs!C$19*Configs!I$18*Configs!I$18*Configs!I$18*SQRT(5/6))+Configs!C39</f>
        <v>24.321773229381922</v>
      </c>
      <c r="D85" t="s">
        <v>592</v>
      </c>
    </row>
    <row r="86" spans="2:4">
      <c r="B86" s="10" t="s">
        <v>126</v>
      </c>
      <c r="C86" s="9">
        <f>(Configs!C$19*Configs!I$18*Configs!I$18*Configs!I$18*SQRT(5/6))+Configs!C40</f>
        <v>24.48843989604859</v>
      </c>
      <c r="D86" t="s">
        <v>592</v>
      </c>
    </row>
    <row r="87" spans="2:4">
      <c r="B87" s="10" t="s">
        <v>127</v>
      </c>
      <c r="C87" s="9">
        <f>(Configs!C$19*Configs!I$18*Configs!I$18*Configs!I$18*SQRT(5/6))+Configs!C41</f>
        <v>24.655106562715254</v>
      </c>
      <c r="D87" t="s">
        <v>592</v>
      </c>
    </row>
  </sheetData>
  <sheetProtection password="EC3E" sheet="1" objects="1" scenarios="1"/>
  <mergeCells count="1">
    <mergeCell ref="B4:E5"/>
  </mergeCells>
  <pageMargins left="0.7" right="0.7" top="0.78740157499999996" bottom="0.78740157499999996" header="0.3" footer="0.3"/>
</worksheet>
</file>

<file path=xl/worksheets/sheet7.xml><?xml version="1.0" encoding="utf-8"?>
<worksheet xmlns="http://schemas.openxmlformats.org/spreadsheetml/2006/main" xmlns:r="http://schemas.openxmlformats.org/officeDocument/2006/relationships">
  <dimension ref="B2:E30"/>
  <sheetViews>
    <sheetView workbookViewId="0">
      <selection activeCell="D34" sqref="D34"/>
    </sheetView>
  </sheetViews>
  <sheetFormatPr baseColWidth="10" defaultRowHeight="15"/>
  <cols>
    <col min="2" max="2" width="27.140625" customWidth="1"/>
    <col min="3" max="3" width="15.28515625" customWidth="1"/>
    <col min="4" max="4" width="48.5703125" customWidth="1"/>
  </cols>
  <sheetData>
    <row r="2" spans="2:5">
      <c r="B2" t="s">
        <v>562</v>
      </c>
    </row>
    <row r="3" spans="2:5" ht="15.75" thickBot="1"/>
    <row r="4" spans="2:5" ht="15" customHeight="1">
      <c r="B4" s="157" t="s">
        <v>593</v>
      </c>
      <c r="C4" s="158"/>
      <c r="D4" s="158"/>
      <c r="E4" s="159"/>
    </row>
    <row r="5" spans="2:5" ht="15.75" customHeight="1" thickBot="1">
      <c r="B5" s="163"/>
      <c r="C5" s="164"/>
      <c r="D5" s="164"/>
      <c r="E5" s="165"/>
    </row>
    <row r="6" spans="2:5">
      <c r="B6" t="s">
        <v>563</v>
      </c>
      <c r="C6" t="s">
        <v>564</v>
      </c>
      <c r="D6" t="s">
        <v>565</v>
      </c>
    </row>
    <row r="7" spans="2:5">
      <c r="B7" s="10" t="s">
        <v>130</v>
      </c>
      <c r="C7" s="9">
        <f>(Configs!C20*Configs!I19*Configs!I19*Configs!I19)*SQRT(5/7)</f>
        <v>22.819164877669948</v>
      </c>
      <c r="D7" t="s">
        <v>128</v>
      </c>
    </row>
    <row r="8" spans="2:5">
      <c r="B8" s="10" t="s">
        <v>131</v>
      </c>
      <c r="C8" s="9">
        <f>(Configs!C$20*Configs!I$19*Configs!I$19*Configs!I$19*SQRT(5/7))+Configs!C32</f>
        <v>23.15249821100328</v>
      </c>
      <c r="D8" t="s">
        <v>594</v>
      </c>
    </row>
    <row r="9" spans="2:5">
      <c r="B9" s="10" t="s">
        <v>132</v>
      </c>
      <c r="C9" s="9">
        <f>(Configs!C$20*Configs!I$19*Configs!I$19*Configs!I$19*SQRT(5/7))+Configs!C33</f>
        <v>23.319164877669948</v>
      </c>
      <c r="D9" t="s">
        <v>594</v>
      </c>
    </row>
    <row r="10" spans="2:5">
      <c r="B10" s="10" t="s">
        <v>133</v>
      </c>
      <c r="C10" s="9">
        <f>(Configs!C$20*Configs!I$19*Configs!I$19*Configs!I$19*SQRT(5/7))+Configs!C34</f>
        <v>23.485831544336616</v>
      </c>
      <c r="D10" t="s">
        <v>594</v>
      </c>
    </row>
    <row r="11" spans="2:5">
      <c r="B11" s="10" t="s">
        <v>134</v>
      </c>
      <c r="C11" s="9">
        <f>(Configs!C$20*Configs!I$19*Configs!I$19*Configs!I$19*SQRT(5/7))+Configs!C35</f>
        <v>23.65249821100328</v>
      </c>
      <c r="D11" t="s">
        <v>594</v>
      </c>
    </row>
    <row r="12" spans="2:5">
      <c r="B12" s="10" t="s">
        <v>135</v>
      </c>
      <c r="C12" s="9">
        <f>(Configs!C$20*Configs!I$19*Configs!I$19*Configs!I$19*SQRT(5/7))+Configs!C36</f>
        <v>23.819164877669948</v>
      </c>
      <c r="D12" t="s">
        <v>594</v>
      </c>
    </row>
    <row r="13" spans="2:5">
      <c r="B13" s="10" t="s">
        <v>136</v>
      </c>
      <c r="C13" s="9">
        <f>(Configs!C$20*Configs!I$19*Configs!I$19*Configs!I$19*SQRT(5/7))+Configs!C37</f>
        <v>23.985831544336616</v>
      </c>
      <c r="D13" t="s">
        <v>594</v>
      </c>
    </row>
    <row r="14" spans="2:5">
      <c r="B14" s="10" t="s">
        <v>137</v>
      </c>
      <c r="C14" s="9">
        <f>(Configs!C$20*Configs!I$19*Configs!I$19*Configs!I$19*SQRT(5/7))+Configs!C38</f>
        <v>24.15249821100328</v>
      </c>
      <c r="D14" t="s">
        <v>594</v>
      </c>
    </row>
    <row r="15" spans="2:5">
      <c r="B15" s="10" t="s">
        <v>138</v>
      </c>
      <c r="C15" s="9">
        <f>(Configs!C$20*Configs!I$19*Configs!I$19*Configs!I$19*SQRT(5/7))+Configs!C39</f>
        <v>24.319164877669948</v>
      </c>
      <c r="D15" t="s">
        <v>594</v>
      </c>
    </row>
    <row r="16" spans="2:5">
      <c r="B16" s="10" t="s">
        <v>139</v>
      </c>
      <c r="C16" s="9">
        <f>(Configs!C$20*Configs!I$19*Configs!I$19*Configs!I$19*SQRT(5/7))+Configs!C40</f>
        <v>24.485831544336616</v>
      </c>
      <c r="D16" t="s">
        <v>594</v>
      </c>
    </row>
    <row r="17" spans="2:4">
      <c r="B17" s="10" t="s">
        <v>140</v>
      </c>
      <c r="C17" s="9">
        <f>(Configs!C$20*Configs!I$19*Configs!I$19*Configs!I$19*SQRT(5/7))+Configs!C42</f>
        <v>24.819164877669948</v>
      </c>
      <c r="D17" t="s">
        <v>594</v>
      </c>
    </row>
    <row r="19" spans="2:4">
      <c r="B19" t="s">
        <v>563</v>
      </c>
      <c r="C19" t="s">
        <v>564</v>
      </c>
      <c r="D19" t="s">
        <v>565</v>
      </c>
    </row>
    <row r="20" spans="2:4">
      <c r="B20" s="10" t="s">
        <v>141</v>
      </c>
      <c r="C20" s="9">
        <f>(Configs!C21*Configs!I20*Configs!I20*Configs!I20)*SQRT(5/7)</f>
        <v>38.031941462783244</v>
      </c>
      <c r="D20" t="s">
        <v>129</v>
      </c>
    </row>
    <row r="21" spans="2:4">
      <c r="B21" s="10" t="s">
        <v>142</v>
      </c>
      <c r="C21" s="124">
        <f>(Configs!C$21*Configs!I$20*Configs!I$20*Configs!I$20*SQRT(5/7))+Configs!C32</f>
        <v>38.36527479611658</v>
      </c>
      <c r="D21" t="s">
        <v>595</v>
      </c>
    </row>
    <row r="22" spans="2:4">
      <c r="B22" s="10" t="s">
        <v>143</v>
      </c>
      <c r="C22" s="9">
        <f>(Configs!C$21*Configs!I$20*Configs!I$20*Configs!I$20*SQRT(5/7))+Configs!C33</f>
        <v>38.531941462783244</v>
      </c>
      <c r="D22" t="s">
        <v>595</v>
      </c>
    </row>
    <row r="23" spans="2:4">
      <c r="B23" s="10" t="s">
        <v>144</v>
      </c>
      <c r="C23" s="9">
        <f>(Configs!C$21*Configs!I$20*Configs!I$20*Configs!I$20*SQRT(5/7))+Configs!C34</f>
        <v>38.698608129449909</v>
      </c>
      <c r="D23" t="s">
        <v>595</v>
      </c>
    </row>
    <row r="24" spans="2:4">
      <c r="B24" s="10" t="s">
        <v>145</v>
      </c>
      <c r="C24" s="9">
        <f>(Configs!C$21*Configs!I$20*Configs!I$20*Configs!I$20*SQRT(5/7))+Configs!C35</f>
        <v>38.86527479611658</v>
      </c>
      <c r="D24" t="s">
        <v>595</v>
      </c>
    </row>
    <row r="25" spans="2:4">
      <c r="B25" s="10" t="s">
        <v>146</v>
      </c>
      <c r="C25" s="9">
        <f>(Configs!C$21*Configs!I$20*Configs!I$20*Configs!I$20*SQRT(5/7))+Configs!C36</f>
        <v>39.031941462783244</v>
      </c>
      <c r="D25" t="s">
        <v>595</v>
      </c>
    </row>
    <row r="26" spans="2:4">
      <c r="B26" s="10" t="s">
        <v>147</v>
      </c>
      <c r="C26" s="9">
        <f>(Configs!C$21*Configs!I$20*Configs!I$20*Configs!I$20*SQRT(5/7))+Configs!C37</f>
        <v>39.198608129449909</v>
      </c>
      <c r="D26" t="s">
        <v>595</v>
      </c>
    </row>
    <row r="27" spans="2:4">
      <c r="B27" s="10" t="s">
        <v>148</v>
      </c>
      <c r="C27" s="9">
        <f>(Configs!C$21*Configs!I$20*Configs!I$20*Configs!I$20*SQRT(5/7))+Configs!C38</f>
        <v>39.36527479611658</v>
      </c>
      <c r="D27" t="s">
        <v>595</v>
      </c>
    </row>
    <row r="28" spans="2:4">
      <c r="B28" s="10" t="s">
        <v>149</v>
      </c>
      <c r="C28" s="9">
        <f>(Configs!C$21*Configs!I$20*Configs!I$20*Configs!I$20*SQRT(5/7))+Configs!C39</f>
        <v>39.531941462783244</v>
      </c>
      <c r="D28" t="s">
        <v>595</v>
      </c>
    </row>
    <row r="29" spans="2:4">
      <c r="B29" s="10" t="s">
        <v>150</v>
      </c>
      <c r="C29" s="9">
        <f>(Configs!C$21*Configs!I$20*Configs!I$20*Configs!I$20*SQRT(5/7))+Configs!C40</f>
        <v>39.698608129449909</v>
      </c>
      <c r="D29" t="s">
        <v>595</v>
      </c>
    </row>
    <row r="30" spans="2:4">
      <c r="B30" s="10" t="s">
        <v>151</v>
      </c>
      <c r="C30" s="9">
        <f>(Configs!C$21*Configs!I$20*Configs!I$20*Configs!I$20*SQRT(5/7))+Configs!C42</f>
        <v>40.031941462783244</v>
      </c>
      <c r="D30" t="s">
        <v>595</v>
      </c>
    </row>
  </sheetData>
  <sheetProtection password="EC3E" sheet="1" objects="1" scenarios="1"/>
  <mergeCells count="1">
    <mergeCell ref="B4:E5"/>
  </mergeCells>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dimension ref="B2:E98"/>
  <sheetViews>
    <sheetView workbookViewId="0">
      <selection activeCell="G81" sqref="G81"/>
    </sheetView>
  </sheetViews>
  <sheetFormatPr baseColWidth="10" defaultRowHeight="15"/>
  <cols>
    <col min="2" max="2" width="27.140625" customWidth="1"/>
    <col min="3" max="3" width="15.28515625" customWidth="1"/>
    <col min="4" max="4" width="48.5703125" customWidth="1"/>
  </cols>
  <sheetData>
    <row r="2" spans="2:5">
      <c r="B2" t="s">
        <v>562</v>
      </c>
    </row>
    <row r="3" spans="2:5" ht="15.75" thickBot="1"/>
    <row r="4" spans="2:5" ht="15" customHeight="1">
      <c r="B4" s="157" t="s">
        <v>596</v>
      </c>
      <c r="C4" s="158"/>
      <c r="D4" s="158"/>
      <c r="E4" s="159"/>
    </row>
    <row r="5" spans="2:5" ht="15.75" customHeight="1" thickBot="1">
      <c r="B5" s="163"/>
      <c r="C5" s="164"/>
      <c r="D5" s="164"/>
      <c r="E5" s="165"/>
    </row>
    <row r="6" spans="2:5">
      <c r="B6" t="s">
        <v>563</v>
      </c>
      <c r="C6" t="s">
        <v>564</v>
      </c>
      <c r="D6" t="s">
        <v>565</v>
      </c>
    </row>
    <row r="7" spans="2:5">
      <c r="B7" s="10" t="s">
        <v>152</v>
      </c>
      <c r="C7" s="9">
        <f>Configs!C22*Configs!I$21*Configs!I$21*Configs!I$21</f>
        <v>2.3703703703703702</v>
      </c>
      <c r="D7" t="s">
        <v>194</v>
      </c>
    </row>
    <row r="8" spans="2:5">
      <c r="B8" s="10" t="s">
        <v>153</v>
      </c>
      <c r="C8" s="9">
        <f>Configs!C23*Configs!I$21*Configs!I$21*Configs!I$21</f>
        <v>2.8444444444444437</v>
      </c>
      <c r="D8" t="s">
        <v>194</v>
      </c>
    </row>
    <row r="9" spans="2:5">
      <c r="B9" s="10" t="s">
        <v>154</v>
      </c>
      <c r="C9" s="9">
        <f>Configs!C24*Configs!I$21*Configs!I$21*Configs!I$21</f>
        <v>3.7925925925925918</v>
      </c>
      <c r="D9" t="s">
        <v>195</v>
      </c>
    </row>
    <row r="10" spans="2:5">
      <c r="B10" s="10" t="s">
        <v>155</v>
      </c>
      <c r="C10" s="9">
        <f>Configs!C25*Configs!I$21*Configs!I$21*Configs!I$21</f>
        <v>4.0296296296296292</v>
      </c>
      <c r="D10" t="s">
        <v>196</v>
      </c>
    </row>
    <row r="11" spans="2:5">
      <c r="B11" s="10" t="s">
        <v>156</v>
      </c>
      <c r="C11" s="9">
        <f>Configs!C26*Configs!I$21*Configs!I$21*Configs!I$21</f>
        <v>4.2666666666666657</v>
      </c>
      <c r="D11" t="s">
        <v>196</v>
      </c>
    </row>
    <row r="12" spans="2:5">
      <c r="B12" s="10" t="s">
        <v>157</v>
      </c>
      <c r="C12" s="9">
        <f>Configs!C27*Configs!I$21*Configs!I$21*Configs!I$21</f>
        <v>4.5037037037037031</v>
      </c>
      <c r="D12" t="s">
        <v>196</v>
      </c>
    </row>
    <row r="13" spans="2:5">
      <c r="B13" s="10" t="s">
        <v>158</v>
      </c>
      <c r="C13" s="9">
        <f>Configs!C28*Configs!I$21*Configs!I$21*Configs!I$21</f>
        <v>4.7407407407407405</v>
      </c>
      <c r="D13" t="s">
        <v>196</v>
      </c>
    </row>
    <row r="14" spans="2:5">
      <c r="B14" s="10"/>
      <c r="C14" s="9"/>
    </row>
    <row r="15" spans="2:5">
      <c r="B15" s="10" t="s">
        <v>159</v>
      </c>
      <c r="C15" s="9">
        <f>Configs!C22*Configs!I$21*Configs!I$21*Configs!I$21*Configs!I$21</f>
        <v>3.1604938271604937</v>
      </c>
      <c r="D15" t="s">
        <v>194</v>
      </c>
    </row>
    <row r="16" spans="2:5">
      <c r="B16" s="10" t="s">
        <v>160</v>
      </c>
      <c r="C16" s="9">
        <f>Configs!C23*Configs!I$21*Configs!I$21*Configs!I$21*Configs!I$21</f>
        <v>3.7925925925925914</v>
      </c>
      <c r="D16" t="s">
        <v>194</v>
      </c>
    </row>
    <row r="17" spans="2:4">
      <c r="B17" s="10" t="s">
        <v>161</v>
      </c>
      <c r="C17" s="9">
        <f>Configs!C24*Configs!I$21*Configs!I$21*Configs!I$21*Configs!I$21</f>
        <v>5.0567901234567891</v>
      </c>
      <c r="D17" t="s">
        <v>195</v>
      </c>
    </row>
    <row r="18" spans="2:4">
      <c r="B18" s="10" t="s">
        <v>162</v>
      </c>
      <c r="C18" s="9">
        <f>Configs!C25*Configs!I$21*Configs!I$21*Configs!I$21*Configs!I$21</f>
        <v>5.3728395061728387</v>
      </c>
      <c r="D18" t="s">
        <v>196</v>
      </c>
    </row>
    <row r="19" spans="2:4">
      <c r="B19" s="10" t="s">
        <v>163</v>
      </c>
      <c r="C19" s="9">
        <f>Configs!C26*Configs!I$21*Configs!I$21*Configs!I$21*Configs!I$21</f>
        <v>5.6888888888888873</v>
      </c>
      <c r="D19" t="s">
        <v>196</v>
      </c>
    </row>
    <row r="20" spans="2:4">
      <c r="B20" s="10" t="s">
        <v>164</v>
      </c>
      <c r="C20" s="9">
        <f>Configs!C27*Configs!I$21*Configs!I$21*Configs!I$21*Configs!I$21</f>
        <v>6.0049382716049369</v>
      </c>
      <c r="D20" t="s">
        <v>196</v>
      </c>
    </row>
    <row r="21" spans="2:4">
      <c r="B21" s="10" t="s">
        <v>165</v>
      </c>
      <c r="C21" s="9">
        <f>Configs!C28*Configs!I$21*Configs!I$21*Configs!I$21*Configs!I$21</f>
        <v>6.3209876543209873</v>
      </c>
      <c r="D21" t="s">
        <v>196</v>
      </c>
    </row>
    <row r="22" spans="2:4">
      <c r="B22" s="10"/>
      <c r="C22" s="9"/>
    </row>
    <row r="23" spans="2:4">
      <c r="B23" s="10" t="s">
        <v>166</v>
      </c>
      <c r="C23" s="9">
        <f>Configs!C22*Configs!I$21*Configs!I$21*Configs!I$21*Configs!I$21*Configs!I$21</f>
        <v>4.2139917695473246</v>
      </c>
      <c r="D23" t="s">
        <v>194</v>
      </c>
    </row>
    <row r="24" spans="2:4">
      <c r="B24" s="14" t="s">
        <v>167</v>
      </c>
      <c r="C24" s="9">
        <f>Configs!C23*Configs!I$21*Configs!I$21*Configs!I$21*Configs!I$21*Configs!I$21</f>
        <v>5.0567901234567882</v>
      </c>
      <c r="D24" t="s">
        <v>194</v>
      </c>
    </row>
    <row r="25" spans="2:4">
      <c r="B25" s="10" t="s">
        <v>168</v>
      </c>
      <c r="C25" s="9">
        <f>Configs!C24*Configs!I$21*Configs!I$21*Configs!I$21*Configs!I$21*Configs!I$21</f>
        <v>6.7423868312757183</v>
      </c>
      <c r="D25" t="s">
        <v>195</v>
      </c>
    </row>
    <row r="26" spans="2:4">
      <c r="B26" s="10" t="s">
        <v>169</v>
      </c>
      <c r="C26" s="9">
        <f>Configs!C25*Configs!I$21*Configs!I$21*Configs!I$21*Configs!I$21*Configs!I$21</f>
        <v>7.163786008230451</v>
      </c>
      <c r="D26" t="s">
        <v>196</v>
      </c>
    </row>
    <row r="27" spans="2:4">
      <c r="B27" s="10" t="s">
        <v>170</v>
      </c>
      <c r="C27" s="9">
        <f>Configs!C26*Configs!I$21*Configs!I$21*Configs!I$21*Configs!I$21*Configs!I$21</f>
        <v>7.5851851851851828</v>
      </c>
      <c r="D27" t="s">
        <v>196</v>
      </c>
    </row>
    <row r="28" spans="2:4">
      <c r="B28" s="10" t="s">
        <v>171</v>
      </c>
      <c r="C28" s="9">
        <f>Configs!C27*Configs!I$21*Configs!I$21*Configs!I$21*Configs!I$21*Configs!I$21</f>
        <v>8.0065843621399146</v>
      </c>
      <c r="D28" t="s">
        <v>196</v>
      </c>
    </row>
    <row r="29" spans="2:4">
      <c r="B29" s="10" t="s">
        <v>172</v>
      </c>
      <c r="C29" s="9">
        <f>Configs!C28*Configs!I$21*Configs!I$21*Configs!I$21*Configs!I$21*Configs!I$21</f>
        <v>8.4279835390946491</v>
      </c>
      <c r="D29" t="s">
        <v>196</v>
      </c>
    </row>
    <row r="30" spans="2:4">
      <c r="B30" s="10"/>
      <c r="C30" s="9"/>
    </row>
    <row r="31" spans="2:4">
      <c r="B31" s="120" t="s">
        <v>173</v>
      </c>
      <c r="C31" s="9">
        <f>Configs!C22*Configs!I$21*Configs!I$21*Configs!I$21*Configs!I$21*Configs!I$21*Configs!I$21</f>
        <v>5.6186556927297655</v>
      </c>
      <c r="D31" t="s">
        <v>194</v>
      </c>
    </row>
    <row r="32" spans="2:4">
      <c r="B32" s="10" t="s">
        <v>174</v>
      </c>
      <c r="C32" s="9">
        <f>Configs!C23*Configs!I$21*Configs!I$21*Configs!I$21*Configs!I$21*Configs!I$21*Configs!I$21</f>
        <v>6.7423868312757174</v>
      </c>
      <c r="D32" t="s">
        <v>194</v>
      </c>
    </row>
    <row r="33" spans="2:4">
      <c r="B33" s="10" t="s">
        <v>175</v>
      </c>
      <c r="C33" s="9">
        <f>Configs!C24*Configs!I$21*Configs!I$21*Configs!I$21*Configs!I$21*Configs!I$21*Configs!I$21</f>
        <v>8.9898491083676237</v>
      </c>
      <c r="D33" t="s">
        <v>195</v>
      </c>
    </row>
    <row r="34" spans="2:4">
      <c r="B34" s="10" t="s">
        <v>176</v>
      </c>
      <c r="C34" s="9">
        <f>Configs!C25*Configs!I$21*Configs!I$21*Configs!I$21*Configs!I$21*Configs!I$21*Configs!I$21</f>
        <v>9.5517146776406001</v>
      </c>
      <c r="D34" t="s">
        <v>196</v>
      </c>
    </row>
    <row r="35" spans="2:4">
      <c r="B35" s="10" t="s">
        <v>177</v>
      </c>
      <c r="C35" s="9">
        <f>Configs!C26*Configs!I$21*Configs!I$21*Configs!I$21*Configs!I$21*Configs!I$21*Configs!I$21</f>
        <v>10.113580246913576</v>
      </c>
      <c r="D35" t="s">
        <v>196</v>
      </c>
    </row>
    <row r="36" spans="2:4">
      <c r="B36" s="10" t="s">
        <v>178</v>
      </c>
      <c r="C36" s="9">
        <f>Configs!C27*Configs!I$21*Configs!I$21*Configs!I$21*Configs!I$21*Configs!I$21*Configs!I$21</f>
        <v>10.675445816186553</v>
      </c>
      <c r="D36" t="s">
        <v>196</v>
      </c>
    </row>
    <row r="37" spans="2:4">
      <c r="B37" s="10" t="s">
        <v>179</v>
      </c>
      <c r="C37" s="9">
        <f>Configs!C28*Configs!I$21*Configs!I$21*Configs!I$21*Configs!I$21*Configs!I$21*Configs!I$21</f>
        <v>11.237311385459531</v>
      </c>
      <c r="D37" t="s">
        <v>196</v>
      </c>
    </row>
    <row r="38" spans="2:4">
      <c r="B38" s="10"/>
    </row>
    <row r="39" spans="2:4">
      <c r="B39" s="10" t="s">
        <v>180</v>
      </c>
      <c r="C39" s="9">
        <f>Configs!C22*Configs!I$21*Configs!I$21*Configs!I$21*Configs!I$21*Configs!I$21*Configs!I$21*Configs!I$21</f>
        <v>7.491540923639687</v>
      </c>
      <c r="D39" t="s">
        <v>194</v>
      </c>
    </row>
    <row r="40" spans="2:4">
      <c r="B40" s="10" t="s">
        <v>181</v>
      </c>
      <c r="C40" s="9">
        <f>Configs!C23*Configs!I$21*Configs!I$21*Configs!I$21*Configs!I$21*Configs!I$21*Configs!I$21*Configs!I$21</f>
        <v>8.989849108367622</v>
      </c>
      <c r="D40" t="s">
        <v>194</v>
      </c>
    </row>
    <row r="41" spans="2:4">
      <c r="B41" s="10" t="s">
        <v>182</v>
      </c>
      <c r="C41" s="9">
        <f>Configs!C24*Configs!I$21*Configs!I$21*Configs!I$21*Configs!I$21*Configs!I$21*Configs!I$21*Configs!I$21</f>
        <v>11.986465477823497</v>
      </c>
      <c r="D41" t="s">
        <v>195</v>
      </c>
    </row>
    <row r="42" spans="2:4">
      <c r="B42" s="10" t="s">
        <v>183</v>
      </c>
      <c r="C42" s="9">
        <f>Configs!C25*Configs!I$21*Configs!I$21*Configs!I$21*Configs!I$21*Configs!I$21*Configs!I$21*Configs!I$21</f>
        <v>12.735619570187467</v>
      </c>
      <c r="D42" t="s">
        <v>196</v>
      </c>
    </row>
    <row r="43" spans="2:4">
      <c r="B43" s="10" t="s">
        <v>184</v>
      </c>
      <c r="C43" s="9">
        <f>Configs!C26*Configs!I$21*Configs!I$21*Configs!I$21*Configs!I$21*Configs!I$21*Configs!I$21*Configs!I$21</f>
        <v>13.484773662551435</v>
      </c>
      <c r="D43" t="s">
        <v>196</v>
      </c>
    </row>
    <row r="44" spans="2:4">
      <c r="B44" s="10" t="s">
        <v>185</v>
      </c>
      <c r="C44" s="9">
        <f>Configs!C27*Configs!I$21*Configs!I$21*Configs!I$21*Configs!I$21*Configs!I$21*Configs!I$21*Configs!I$21</f>
        <v>14.233927754915403</v>
      </c>
      <c r="D44" t="s">
        <v>196</v>
      </c>
    </row>
    <row r="45" spans="2:4">
      <c r="B45" s="10" t="s">
        <v>186</v>
      </c>
      <c r="C45" s="9">
        <f>Configs!C28*Configs!I$21*Configs!I$21*Configs!I$21*Configs!I$21*Configs!I$21*Configs!I$21*Configs!I$21</f>
        <v>14.983081847279374</v>
      </c>
      <c r="D45" t="s">
        <v>196</v>
      </c>
    </row>
    <row r="46" spans="2:4">
      <c r="B46" s="10"/>
      <c r="C46" s="1"/>
    </row>
    <row r="47" spans="2:4">
      <c r="B47" s="10" t="s">
        <v>187</v>
      </c>
      <c r="C47" s="9">
        <f>Configs!C22*Configs!I$21*Configs!I$21*Configs!I$21*Configs!I$21*Configs!I$21*Configs!I$21*Configs!I$21*Configs!I$21</f>
        <v>9.9887212315195821</v>
      </c>
      <c r="D47" t="s">
        <v>194</v>
      </c>
    </row>
    <row r="48" spans="2:4">
      <c r="B48" s="10" t="s">
        <v>188</v>
      </c>
      <c r="C48" s="9">
        <f>Configs!C23*Configs!I$21*Configs!I$21*Configs!I$21*Configs!I$21*Configs!I$21*Configs!I$21*Configs!I$21*Configs!I$21</f>
        <v>11.986465477823495</v>
      </c>
      <c r="D48" t="s">
        <v>194</v>
      </c>
    </row>
    <row r="49" spans="2:5">
      <c r="B49" s="10" t="s">
        <v>189</v>
      </c>
      <c r="C49" s="9">
        <f>Configs!C24*Configs!I$21*Configs!I$21*Configs!I$21*Configs!I$21*Configs!I$21*Configs!I$21*Configs!I$21*Configs!I$21</f>
        <v>15.981953970431329</v>
      </c>
      <c r="D49" t="s">
        <v>195</v>
      </c>
    </row>
    <row r="50" spans="2:5">
      <c r="B50" s="10" t="s">
        <v>190</v>
      </c>
      <c r="C50" s="9">
        <f>Configs!C25*Configs!I$21*Configs!I$21*Configs!I$21*Configs!I$21*Configs!I$21*Configs!I$21*Configs!I$21*Configs!I$21</f>
        <v>16.980826093583289</v>
      </c>
      <c r="D50" t="s">
        <v>196</v>
      </c>
    </row>
    <row r="51" spans="2:5">
      <c r="B51" s="10" t="s">
        <v>191</v>
      </c>
      <c r="C51" s="9">
        <f>Configs!C26*Configs!I$21*Configs!I$21*Configs!I$21*Configs!I$21*Configs!I$21*Configs!I$21*Configs!I$21*Configs!I$21</f>
        <v>17.979698216735244</v>
      </c>
      <c r="D51" t="s">
        <v>196</v>
      </c>
    </row>
    <row r="52" spans="2:5">
      <c r="B52" s="10" t="s">
        <v>192</v>
      </c>
      <c r="C52" s="9">
        <f>Configs!C27*Configs!I$21*Configs!I$21*Configs!I$21*Configs!I$21*Configs!I$21*Configs!I$21*Configs!I$21*Configs!I$21</f>
        <v>18.978570339887202</v>
      </c>
      <c r="D52" t="s">
        <v>196</v>
      </c>
    </row>
    <row r="53" spans="2:5">
      <c r="B53" s="10" t="s">
        <v>193</v>
      </c>
      <c r="C53" s="9">
        <f>Configs!C28*Configs!I$21*Configs!I$21*Configs!I$21*Configs!I$21*Configs!I$21*Configs!I$21*Configs!I$21*Configs!I$21</f>
        <v>19.977442463039164</v>
      </c>
      <c r="D53" t="s">
        <v>196</v>
      </c>
    </row>
    <row r="55" spans="2:5">
      <c r="B55" s="15" t="s">
        <v>599</v>
      </c>
      <c r="C55" s="15"/>
      <c r="D55" s="15"/>
      <c r="E55" s="15"/>
    </row>
    <row r="56" spans="2:5">
      <c r="B56" t="s">
        <v>563</v>
      </c>
      <c r="C56" t="s">
        <v>564</v>
      </c>
      <c r="D56" t="s">
        <v>565</v>
      </c>
    </row>
    <row r="57" spans="2:5">
      <c r="B57" s="120" t="s">
        <v>167</v>
      </c>
      <c r="C57" s="9">
        <f>(Configs!C$23*Configs!I$22*Configs!I$22*Configs!I$22*Configs!I$22*Configs!I$22)</f>
        <v>5.0567901234567882</v>
      </c>
      <c r="D57" t="s">
        <v>209</v>
      </c>
    </row>
    <row r="58" spans="2:5">
      <c r="B58" s="10" t="s">
        <v>197</v>
      </c>
      <c r="C58" s="9">
        <f>(Configs!C$23*Configs!I$22*Configs!I$22*Configs!I$22*Configs!I$22*Configs!I$22)+Configs!C32</f>
        <v>5.3901234567901213</v>
      </c>
      <c r="D58" t="s">
        <v>600</v>
      </c>
    </row>
    <row r="59" spans="2:5">
      <c r="B59" s="10" t="s">
        <v>198</v>
      </c>
      <c r="C59" s="9">
        <f>(Configs!C$23*Configs!I$22*Configs!I$22*Configs!I$22*Configs!I$22*Configs!I$22)+Configs!C33</f>
        <v>5.5567901234567882</v>
      </c>
      <c r="D59" t="s">
        <v>600</v>
      </c>
    </row>
    <row r="60" spans="2:5">
      <c r="B60" s="10" t="s">
        <v>199</v>
      </c>
      <c r="C60" s="9">
        <f>(Configs!C$23*Configs!I$22*Configs!I$22*Configs!I$22*Configs!I$22*Configs!I$22)+Configs!C34</f>
        <v>5.7234567901234552</v>
      </c>
      <c r="D60" t="s">
        <v>600</v>
      </c>
    </row>
    <row r="61" spans="2:5">
      <c r="B61" s="10" t="s">
        <v>200</v>
      </c>
      <c r="C61" s="9">
        <f>(Configs!C$23*Configs!I$22*Configs!I$22*Configs!I$22*Configs!I$22*Configs!I$22)+Configs!C35</f>
        <v>5.8901234567901213</v>
      </c>
      <c r="D61" t="s">
        <v>600</v>
      </c>
    </row>
    <row r="62" spans="2:5">
      <c r="B62" s="10" t="s">
        <v>201</v>
      </c>
      <c r="C62" s="9">
        <f>(Configs!C$23*Configs!I$22*Configs!I$22*Configs!I$22*Configs!I$22*Configs!I$22)+Configs!C36</f>
        <v>6.0567901234567882</v>
      </c>
      <c r="D62" t="s">
        <v>600</v>
      </c>
    </row>
    <row r="63" spans="2:5">
      <c r="B63" s="10" t="s">
        <v>202</v>
      </c>
      <c r="C63" s="9">
        <f>(Configs!C$23*Configs!I$22*Configs!I$22*Configs!I$22*Configs!I$22*Configs!I$22)+Configs!C37</f>
        <v>6.2234567901234552</v>
      </c>
      <c r="D63" t="s">
        <v>600</v>
      </c>
    </row>
    <row r="64" spans="2:5">
      <c r="B64" s="10" t="s">
        <v>203</v>
      </c>
      <c r="C64" s="9">
        <f>(Configs!C$23*Configs!I$22*Configs!I$22*Configs!I$22*Configs!I$22*Configs!I$22)+Configs!C38</f>
        <v>6.3901234567901213</v>
      </c>
      <c r="D64" t="s">
        <v>600</v>
      </c>
    </row>
    <row r="65" spans="2:4">
      <c r="B65" s="10" t="s">
        <v>204</v>
      </c>
      <c r="C65" s="9">
        <f>(Configs!C$23*Configs!I$22*Configs!I$22*Configs!I$22*Configs!I$22*Configs!I$22)+Configs!C39</f>
        <v>6.5567901234567882</v>
      </c>
      <c r="D65" t="s">
        <v>600</v>
      </c>
    </row>
    <row r="66" spans="2:4">
      <c r="B66" s="10" t="s">
        <v>205</v>
      </c>
      <c r="C66" s="9">
        <f>(Configs!C$23*Configs!I$22*Configs!I$22*Configs!I$22*Configs!I$22*Configs!I$22)+Configs!C40</f>
        <v>6.7234567901234552</v>
      </c>
      <c r="D66" t="s">
        <v>600</v>
      </c>
    </row>
    <row r="67" spans="2:4">
      <c r="B67" s="10" t="s">
        <v>206</v>
      </c>
      <c r="C67" s="9">
        <f>(Configs!C$23*Configs!I$22*Configs!I$22*Configs!I$22*Configs!I$22*Configs!I$22)+Configs!C41</f>
        <v>6.8901234567901213</v>
      </c>
      <c r="D67" t="s">
        <v>600</v>
      </c>
    </row>
    <row r="68" spans="2:4">
      <c r="B68" s="10" t="s">
        <v>207</v>
      </c>
      <c r="C68" s="9">
        <f>(Configs!C$23*Configs!I$22*Configs!I$22*Configs!I$22*Configs!I$22*Configs!I$22)+Configs!C42</f>
        <v>7.0567901234567882</v>
      </c>
      <c r="D68" t="s">
        <v>600</v>
      </c>
    </row>
    <row r="69" spans="2:4">
      <c r="B69" s="10" t="s">
        <v>208</v>
      </c>
      <c r="C69" s="9">
        <f>(Configs!C$23*Configs!I$22*Configs!I$22*Configs!I$22*Configs!I$22*Configs!I$22)+Configs!C43</f>
        <v>7.3901234567901213</v>
      </c>
      <c r="D69" t="s">
        <v>600</v>
      </c>
    </row>
    <row r="71" spans="2:4">
      <c r="B71" t="s">
        <v>563</v>
      </c>
      <c r="C71" t="s">
        <v>564</v>
      </c>
      <c r="D71" t="s">
        <v>565</v>
      </c>
    </row>
    <row r="72" spans="2:4">
      <c r="B72" s="120" t="s">
        <v>173</v>
      </c>
      <c r="C72" s="9">
        <f>Configs!C18*Configs!I21*Configs!I21*Configs!I21*Configs!I21*Configs!I21*Configs!I21</f>
        <v>5.6186556927297655</v>
      </c>
      <c r="D72" t="s">
        <v>209</v>
      </c>
    </row>
    <row r="73" spans="2:4">
      <c r="B73" s="10" t="s">
        <v>482</v>
      </c>
      <c r="C73" s="9">
        <f>Configs!C$18*Configs!I$21*Configs!I$21*Configs!I$21*Configs!I$21*Configs!I$21*Configs!I$21+Configs!C32</f>
        <v>5.9519890260630985</v>
      </c>
      <c r="D73" t="s">
        <v>600</v>
      </c>
    </row>
    <row r="74" spans="2:4">
      <c r="B74" s="10" t="s">
        <v>483</v>
      </c>
      <c r="C74" s="9">
        <f>Configs!C$18*Configs!I$21*Configs!I$21*Configs!I$21*Configs!I$21*Configs!I$21*Configs!I$21+Configs!C33</f>
        <v>6.1186556927297655</v>
      </c>
      <c r="D74" t="s">
        <v>600</v>
      </c>
    </row>
    <row r="75" spans="2:4">
      <c r="B75" s="10" t="s">
        <v>484</v>
      </c>
      <c r="C75" s="9">
        <f>Configs!C$18*Configs!I$21*Configs!I$21*Configs!I$21*Configs!I$21*Configs!I$21*Configs!I$21+Configs!C34</f>
        <v>6.2853223593964325</v>
      </c>
      <c r="D75" t="s">
        <v>600</v>
      </c>
    </row>
    <row r="76" spans="2:4">
      <c r="B76" s="10" t="s">
        <v>485</v>
      </c>
      <c r="C76" s="9">
        <f>Configs!C$18*Configs!I$21*Configs!I$21*Configs!I$21*Configs!I$21*Configs!I$21*Configs!I$21+Configs!C35</f>
        <v>6.4519890260630985</v>
      </c>
      <c r="D76" t="s">
        <v>600</v>
      </c>
    </row>
    <row r="77" spans="2:4">
      <c r="B77" s="10" t="s">
        <v>486</v>
      </c>
      <c r="C77" s="9">
        <f>Configs!C$18*Configs!I$21*Configs!I$21*Configs!I$21*Configs!I$21*Configs!I$21*Configs!I$21+Configs!C36</f>
        <v>6.6186556927297655</v>
      </c>
      <c r="D77" t="s">
        <v>600</v>
      </c>
    </row>
    <row r="78" spans="2:4">
      <c r="B78" s="10" t="s">
        <v>487</v>
      </c>
      <c r="C78" s="9">
        <f>Configs!C$18*Configs!I$21*Configs!I$21*Configs!I$21*Configs!I$21*Configs!I$21*Configs!I$21+Configs!C37</f>
        <v>6.7853223593964325</v>
      </c>
      <c r="D78" t="s">
        <v>600</v>
      </c>
    </row>
    <row r="79" spans="2:4">
      <c r="B79" s="10" t="s">
        <v>488</v>
      </c>
      <c r="C79" s="9">
        <f>Configs!C$18*Configs!I$21*Configs!I$21*Configs!I$21*Configs!I$21*Configs!I$21*Configs!I$21+Configs!C38</f>
        <v>6.9519890260630985</v>
      </c>
      <c r="D79" t="s">
        <v>600</v>
      </c>
    </row>
    <row r="80" spans="2:4">
      <c r="B80" s="10" t="s">
        <v>489</v>
      </c>
      <c r="C80" s="9">
        <f>Configs!C$18*Configs!I$21*Configs!I$21*Configs!I$21*Configs!I$21*Configs!I$21*Configs!I$21+Configs!C39</f>
        <v>7.1186556927297655</v>
      </c>
      <c r="D80" t="s">
        <v>600</v>
      </c>
    </row>
    <row r="81" spans="2:4">
      <c r="B81" s="10" t="s">
        <v>490</v>
      </c>
      <c r="C81" s="9">
        <f>Configs!C$18*Configs!I$21*Configs!I$21*Configs!I$21*Configs!I$21*Configs!I$21*Configs!I$21+Configs!C40</f>
        <v>7.2853223593964325</v>
      </c>
      <c r="D81" t="s">
        <v>600</v>
      </c>
    </row>
    <row r="82" spans="2:4">
      <c r="B82" s="10" t="s">
        <v>491</v>
      </c>
      <c r="C82" s="9">
        <f>Configs!C$18*Configs!I$21*Configs!I$21*Configs!I$21*Configs!I$21*Configs!I$21*Configs!I$21+Configs!C41</f>
        <v>7.4519890260630985</v>
      </c>
      <c r="D82" t="s">
        <v>600</v>
      </c>
    </row>
    <row r="83" spans="2:4">
      <c r="B83" s="10" t="s">
        <v>492</v>
      </c>
      <c r="C83" s="9">
        <f>Configs!C$18*Configs!I$21*Configs!I$21*Configs!I$21*Configs!I$21*Configs!I$21*Configs!I$21+Configs!C42</f>
        <v>7.6186556927297655</v>
      </c>
      <c r="D83" t="s">
        <v>600</v>
      </c>
    </row>
    <row r="84" spans="2:4">
      <c r="B84" s="10" t="s">
        <v>493</v>
      </c>
      <c r="C84" s="9">
        <f>Configs!C$18*Configs!I$21*Configs!I$21*Configs!I$21*Configs!I$21*Configs!I$21*Configs!I$21+Configs!C43</f>
        <v>7.9519890260630994</v>
      </c>
      <c r="D84" t="s">
        <v>600</v>
      </c>
    </row>
    <row r="86" spans="2:4">
      <c r="B86" t="s">
        <v>598</v>
      </c>
    </row>
    <row r="88" spans="2:4">
      <c r="B88" t="s">
        <v>597</v>
      </c>
    </row>
    <row r="89" spans="2:4">
      <c r="B89" s="10" t="s">
        <v>309</v>
      </c>
      <c r="C89" s="9">
        <f>10.5/5*POWER(4/3, 4)</f>
        <v>6.6370370370370368</v>
      </c>
    </row>
    <row r="90" spans="2:4">
      <c r="B90" s="10" t="s">
        <v>310</v>
      </c>
      <c r="C90" s="9">
        <f>11/5*POWER(4/3, 4)</f>
        <v>6.9530864197530864</v>
      </c>
    </row>
    <row r="91" spans="2:4">
      <c r="B91" s="10" t="s">
        <v>311</v>
      </c>
      <c r="C91" s="9">
        <f>10.5/5*POWER(4/3, 5)</f>
        <v>8.8493827160493819</v>
      </c>
    </row>
    <row r="92" spans="2:4">
      <c r="B92" s="10" t="s">
        <v>312</v>
      </c>
      <c r="C92" s="9">
        <f>11/5*POWER(4/3, 5)</f>
        <v>9.2707818930041146</v>
      </c>
    </row>
    <row r="93" spans="2:4">
      <c r="B93" s="10" t="s">
        <v>313</v>
      </c>
      <c r="C93" s="9">
        <f>10.5/5*POWER(4/3, 6)</f>
        <v>11.799176954732509</v>
      </c>
    </row>
    <row r="94" spans="2:4">
      <c r="B94" s="10" t="s">
        <v>314</v>
      </c>
      <c r="C94" s="9">
        <f>11/5*POWER(4/3, 6)</f>
        <v>12.361042524005487</v>
      </c>
    </row>
    <row r="95" spans="2:4">
      <c r="B95" s="10" t="s">
        <v>319</v>
      </c>
      <c r="C95" s="9">
        <f>10.5/5*POWER(4/3, 7)</f>
        <v>15.732235939643346</v>
      </c>
    </row>
    <row r="96" spans="2:4">
      <c r="B96" s="10" t="s">
        <v>320</v>
      </c>
      <c r="C96" s="9">
        <f>11/5*POWER(4/3, 7)</f>
        <v>16.481390032007315</v>
      </c>
    </row>
    <row r="97" spans="2:3">
      <c r="B97" s="10" t="s">
        <v>321</v>
      </c>
      <c r="C97" s="9">
        <f>10.5/5*POWER(4/3, 8)</f>
        <v>20.976314586191126</v>
      </c>
    </row>
    <row r="98" spans="2:3">
      <c r="B98" s="10" t="s">
        <v>322</v>
      </c>
      <c r="C98" s="9">
        <f>11/5*POWER(4/3, 8)</f>
        <v>21.975186709343085</v>
      </c>
    </row>
  </sheetData>
  <sheetProtection password="EC3E" sheet="1" objects="1" scenarios="1"/>
  <mergeCells count="1">
    <mergeCell ref="B4:E5"/>
  </mergeCells>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8</vt:i4>
      </vt:variant>
    </vt:vector>
  </HeadingPairs>
  <TitlesOfParts>
    <vt:vector size="8" baseType="lpstr">
      <vt:lpstr>Introductory remark</vt:lpstr>
      <vt:lpstr>Particle map</vt:lpstr>
      <vt:lpstr>Configs</vt:lpstr>
      <vt:lpstr>Quark excitation u_d</vt:lpstr>
      <vt:lpstr>Quark excitation C</vt:lpstr>
      <vt:lpstr>Quark excitation B</vt:lpstr>
      <vt:lpstr>Quark excitation T</vt:lpstr>
      <vt:lpstr>Quark excitation S</vt:lpstr>
    </vt:vector>
  </TitlesOfParts>
  <Company>Frost-RL</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Patrick</dc:creator>
  <cp:lastModifiedBy>Patrick</cp:lastModifiedBy>
  <dcterms:created xsi:type="dcterms:W3CDTF">2024-11-19T13:08:29Z</dcterms:created>
  <dcterms:modified xsi:type="dcterms:W3CDTF">2025-10-29T07:18:23Z</dcterms:modified>
</cp:coreProperties>
</file>